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Professionnel\2. SP\E5 - 1-1 SP Hôtel Beaurivage\"/>
    </mc:Choice>
  </mc:AlternateContent>
  <xr:revisionPtr revIDLastSave="0" documentId="13_ncr:1_{14B2848C-1A0D-4A45-BD13-F26F8EF9AA92}" xr6:coauthVersionLast="47" xr6:coauthVersionMax="47" xr10:uidLastSave="{00000000-0000-0000-0000-000000000000}"/>
  <bookViews>
    <workbookView xWindow="-120" yWindow="-120" windowWidth="29040" windowHeight="15840" activeTab="2" xr2:uid="{EB056BB6-3FDB-4E09-B490-9DFB22C078E9}"/>
  </bookViews>
  <sheets>
    <sheet name="Balance" sheetId="17" r:id="rId1"/>
    <sheet name="Annexe 1" sheetId="16" r:id="rId2"/>
    <sheet name="Mission 1" sheetId="14" r:id="rId3"/>
    <sheet name="Annexe 2" sheetId="13" r:id="rId4"/>
    <sheet name="Mission 2" sheetId="15" r:id="rId5"/>
    <sheet name="Résultat" sheetId="4" r:id="rId6"/>
  </sheets>
  <definedNames>
    <definedName name="h.gjdgxs" localSheetId="1">'Annexe 1'!$A$34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3" l="1"/>
  <c r="A4" i="14"/>
  <c r="A5" i="14"/>
  <c r="A6" i="14"/>
  <c r="A7" i="14"/>
  <c r="A8" i="14"/>
  <c r="A9" i="14"/>
  <c r="C63" i="17"/>
  <c r="C44" i="17"/>
  <c r="D30" i="17"/>
  <c r="D29" i="17"/>
  <c r="D23" i="17"/>
  <c r="D22" i="17"/>
  <c r="D20" i="17"/>
  <c r="D19" i="17"/>
  <c r="D18" i="17"/>
  <c r="D17" i="17"/>
  <c r="D16" i="17"/>
  <c r="D15" i="17"/>
  <c r="D14" i="17"/>
  <c r="D5" i="17"/>
  <c r="D63" i="17" s="1"/>
  <c r="D27" i="4"/>
  <c r="C27" i="4"/>
  <c r="D28" i="4" s="1"/>
  <c r="E63" i="17" l="1"/>
</calcChain>
</file>

<file path=xl/sharedStrings.xml><?xml version="1.0" encoding="utf-8"?>
<sst xmlns="http://schemas.openxmlformats.org/spreadsheetml/2006/main" count="192" uniqueCount="148">
  <si>
    <t>CAPITAL</t>
  </si>
  <si>
    <t>RESERVE LEGALE</t>
  </si>
  <si>
    <t>AUTRES RESERVES</t>
  </si>
  <si>
    <t>EMPRUNT CRCA 599 K€</t>
  </si>
  <si>
    <t>FONDS COMMERCIAL</t>
  </si>
  <si>
    <t>LOGICIELS</t>
  </si>
  <si>
    <t>MATERIEL INDUSTRIEL</t>
  </si>
  <si>
    <t>INST. GENERALES AMENAGT DIVERS</t>
  </si>
  <si>
    <t>AMENAGT MISE EN CONFORM. SECURITE</t>
  </si>
  <si>
    <t>MATERIEL DE BUREAU ET INFO</t>
  </si>
  <si>
    <t>MOBILIER</t>
  </si>
  <si>
    <t>ACOMPTES SUR IMMOBILISATIONS</t>
  </si>
  <si>
    <t>AMT LOGICIELS</t>
  </si>
  <si>
    <t>AMT MATERIEL INDUSTRIEL</t>
  </si>
  <si>
    <t>AMT INST AGENCT DIVERS</t>
  </si>
  <si>
    <t>AMT AMENAGT MISE EN CONFORM. SECU</t>
  </si>
  <si>
    <t>AMT MATERIEL BUREAU ET INFO</t>
  </si>
  <si>
    <t>AMT MOBILIER</t>
  </si>
  <si>
    <t>DEPRECIATION FOND COMMERCIAL</t>
  </si>
  <si>
    <t>STOCKS AUTRES APPROV.</t>
  </si>
  <si>
    <t>FOURNISSEURS</t>
  </si>
  <si>
    <t>FOURNISSEURS IMMOBILISATIONS</t>
  </si>
  <si>
    <t>CLIENTS</t>
  </si>
  <si>
    <t>AVANCES REÇUES SUR COMMANDES</t>
  </si>
  <si>
    <t>DETTES POUR EMBALLAGES CONSIGNÉS</t>
  </si>
  <si>
    <t>REMUNERATIONS DUES</t>
  </si>
  <si>
    <t>URSSAF</t>
  </si>
  <si>
    <t>CIRCO</t>
  </si>
  <si>
    <t>TAXE SUR SEJOUR</t>
  </si>
  <si>
    <t>TVA SUR BIENS ET SERVICES 5,5 %</t>
  </si>
  <si>
    <t>TVA SUR BIENS ET SERVICES 20 %</t>
  </si>
  <si>
    <t>TVA COLLECTEE 10 %</t>
  </si>
  <si>
    <t>TVA COLLECTEE 20 %</t>
  </si>
  <si>
    <t>CARTES A L'ENCAISSEMENT</t>
  </si>
  <si>
    <t>CREDIT AGRICOLE</t>
  </si>
  <si>
    <t>CAISSE</t>
  </si>
  <si>
    <t>PRIMES D'ASSURANCES</t>
  </si>
  <si>
    <t>PUBLICITE</t>
  </si>
  <si>
    <t>REMUNERATION DU PERSONNEL</t>
  </si>
  <si>
    <t>INTERETS EMPRUNTS ET DETTES</t>
  </si>
  <si>
    <t>Débit</t>
  </si>
  <si>
    <t>Crédit</t>
  </si>
  <si>
    <t>N° de compte</t>
  </si>
  <si>
    <t>Libellé</t>
  </si>
  <si>
    <t>TOTAUX</t>
  </si>
  <si>
    <t>RESULTAT</t>
  </si>
  <si>
    <t>ACHATS DE DENREES ALIMENTAIRES (RESTAURANT)</t>
  </si>
  <si>
    <t>ACHATS DE DENREES ALIMENTAIRES (PETIT DEJEUNER)</t>
  </si>
  <si>
    <t>ACHATS DE BOISSONS (RESTAURANT)</t>
  </si>
  <si>
    <t>ACHATS DE BOISSONS (MINIBAR ET SERVICE EN CHAMBRE)</t>
  </si>
  <si>
    <t>FOURNITURES CONSOMMABLES</t>
  </si>
  <si>
    <t>FOURNITURES NON STOCKEES</t>
  </si>
  <si>
    <t>FOURNITURES D'ENTRETIEN</t>
  </si>
  <si>
    <t>FOURNITURES ADMINISTRATIVES</t>
  </si>
  <si>
    <t>ENTRETIEN ET REPARATIONS</t>
  </si>
  <si>
    <t>PERSONNEL EXTERIEUR A L'ENTREPRISE</t>
  </si>
  <si>
    <t>FRAIS POSTAUX ET TELECOMMUNICATONS</t>
  </si>
  <si>
    <t>IMPOTS, TAXES SUR REMUNERATIONS</t>
  </si>
  <si>
    <t>AUTRES IMPOTS, TAXES ET VERSEMENTS ASSIMILES</t>
  </si>
  <si>
    <t>CHARGES DE SS ET DE PREVOYANCE</t>
  </si>
  <si>
    <t>PRESTATIONS CHAMBRES</t>
  </si>
  <si>
    <t>PENSIONS COMPLETES</t>
  </si>
  <si>
    <t>PETITS DEJEUNERS - BARS (HOTEL)</t>
  </si>
  <si>
    <t>PRESTATIONS RESTAURANT</t>
  </si>
  <si>
    <t>SERVICES HOTEL</t>
  </si>
  <si>
    <t>FRAIS ACCESSOIRES FACTURES HOTEL</t>
  </si>
  <si>
    <t>DOTATIONS AUX AMORTISSEMENTS IMMOBILISATIONS</t>
  </si>
  <si>
    <t xml:space="preserve">Les achats de denrées non transformées sont considérés comme des achats de matières premières </t>
  </si>
  <si>
    <t>car ils sont incorporés dans un produit fini : le repas ou la chambre d'hôtel.</t>
  </si>
  <si>
    <t>Hôtel</t>
  </si>
  <si>
    <t>Restaurant</t>
  </si>
  <si>
    <t>Fournitures consommables</t>
  </si>
  <si>
    <t>Fournitures non stockables</t>
  </si>
  <si>
    <t>Fournitures administratives</t>
  </si>
  <si>
    <t>Publicité</t>
  </si>
  <si>
    <t>Renseignements relatifs aux produits et aux charges</t>
  </si>
  <si>
    <t>Les produits de pensions complètes sont répartis entre l’hôtel et le restaurant en fonction d’un prix moyen et d’une occupation moyenne des chambres, soit :</t>
  </si>
  <si>
    <t xml:space="preserve">- hôtel : </t>
  </si>
  <si>
    <t>- restaurant :</t>
  </si>
  <si>
    <t>On considère que les variations de stocks sont infimes entre le début et la fin du mois, et qu’elles n’ont qu’une influence négligeable sur le résultat mensuel.</t>
  </si>
  <si>
    <t>Répartition des frais généraux :</t>
  </si>
  <si>
    <t>Charges</t>
  </si>
  <si>
    <t>Fournitures d’entretien</t>
  </si>
  <si>
    <t>Entretien et réparations</t>
  </si>
  <si>
    <t>Primes d’assurance</t>
  </si>
  <si>
    <t>Frais postaux et frais de télécommunications</t>
  </si>
  <si>
    <t>Répartition des charges liées au personnel :</t>
  </si>
  <si>
    <t>Non réparties</t>
  </si>
  <si>
    <t>REMUNERATIONS DU PERSONNEL</t>
  </si>
  <si>
    <t>Le personnel extérieur à l’entreprise est à rattacher à l’activité Hôtel.</t>
  </si>
  <si>
    <t>Les charges non réparties sont les suivantes :</t>
  </si>
  <si>
    <t>Compte</t>
  </si>
  <si>
    <t>Intitulé</t>
  </si>
  <si>
    <t>Autres impôts, taxes et versements assimilés</t>
  </si>
  <si>
    <t>Charges d’intérêt</t>
  </si>
  <si>
    <t>Répartition des dotations aux amortissements :</t>
  </si>
  <si>
    <t>Dans les comptes d'achats, seuls les comptes 601100 à 606300 augmentent proportionnellement à l'activité mesurée par le nombre de repas pour le restaurant et par le nombre de chambres utilisées pour l'hôtel.</t>
  </si>
  <si>
    <t>Nombre de repas servis au cours du mois</t>
  </si>
  <si>
    <t>Coûts de l’activité de buanderie</t>
  </si>
  <si>
    <t>pour</t>
  </si>
  <si>
    <t>kg</t>
  </si>
  <si>
    <t xml:space="preserve">L’activité nécessite la présence d’un membre du personnel, rémunéré à un taux de :
charges sociales et fiscales comprises. </t>
  </si>
  <si>
    <t>kg/heure</t>
  </si>
  <si>
    <t>Cette personne est capable de traiter :</t>
  </si>
  <si>
    <t>La consommation d’eau, d’énergie et produits de lessive est évaluée à :</t>
  </si>
  <si>
    <t>Le matériel devrait être renouvelé en début d’année ; son coût d’acquisition est de :</t>
  </si>
  <si>
    <t>ans</t>
  </si>
  <si>
    <t>la durée d’amortissement serait de :
 par fractions égales.</t>
  </si>
  <si>
    <t>Pour financer l’acquisition du matériel, un emprunt du même montant serait effectué, remboursable au terme de :</t>
  </si>
  <si>
    <t>Il serait possible d’obtenir de la banque un taux de :</t>
  </si>
  <si>
    <t>CHARGES DE SECURITE SOCIALE</t>
  </si>
  <si>
    <t>Nombre de chambres occupées</t>
  </si>
  <si>
    <t>Compte de résultat différentiel</t>
  </si>
  <si>
    <t>Total</t>
  </si>
  <si>
    <t>Chiffre d'affaires</t>
  </si>
  <si>
    <t>Nombre de repas servis</t>
  </si>
  <si>
    <t>Prix de vente moyen</t>
  </si>
  <si>
    <t>Charges variables</t>
  </si>
  <si>
    <t>Total charges variables</t>
  </si>
  <si>
    <t>CV unitaires</t>
  </si>
  <si>
    <t>M/CV</t>
  </si>
  <si>
    <t>Taux de M/CV</t>
  </si>
  <si>
    <t>Charges fixes directes</t>
  </si>
  <si>
    <t>Total charges fixes directes</t>
  </si>
  <si>
    <t>Charges fixes communes</t>
  </si>
  <si>
    <t>Total des charges fixes communes</t>
  </si>
  <si>
    <t>Résultat analytique</t>
  </si>
  <si>
    <t>SR en quantité</t>
  </si>
  <si>
    <t>SR en valeurs : CF directes/taux MCV</t>
  </si>
  <si>
    <t>Marge de sécurité</t>
  </si>
  <si>
    <t>Indice de sécurité</t>
  </si>
  <si>
    <t>Marge sur coût spécifique</t>
  </si>
  <si>
    <t>Taux de marge sur coût spécifique</t>
  </si>
  <si>
    <t>TOTAL</t>
  </si>
  <si>
    <t>Coûts activité buanderie : maintien ou sous taitance</t>
  </si>
  <si>
    <t>Tarifs sous-traitance</t>
  </si>
  <si>
    <t xml:space="preserve">TARIF NTT 100 kg </t>
  </si>
  <si>
    <t>TARIF NTT / kg</t>
  </si>
  <si>
    <t>denrées alimentaires</t>
  </si>
  <si>
    <t>Boissons</t>
  </si>
  <si>
    <t>Indice de sécurité : phrsase expliquant sa signification pour l'activité Hôtel</t>
  </si>
  <si>
    <t>Maintien de l'activité</t>
  </si>
  <si>
    <t>Coût unitaire maintien</t>
  </si>
  <si>
    <t>Sous-traitance</t>
  </si>
  <si>
    <t>Ecart</t>
  </si>
  <si>
    <t>Calcul : quantité de linge à traiter pour que la sous traitance ou le maintien soit plus intéressant.</t>
  </si>
  <si>
    <t>Coûts de l'activité buanderie en fonction des volumes d'activité (kg)</t>
  </si>
  <si>
    <t>Marge sur coût variable unitaire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</si>
</sst>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_ ;[Red]\-#,##0.00\ "/>
    <numFmt numFmtId="167" formatCode="#,##0.00_ ;\-#,##0.00\ "/>
    <numFmt numFmtId="168" formatCode="#,##0_ ;\-#,##0\ "/>
    <numFmt numFmtId="169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165" fontId="4" fillId="0" borderId="0" applyFont="0" applyFill="0" applyBorder="0" applyAlignment="0" applyProtection="0"/>
  </cellStyleXfs>
  <cellXfs count="151">
    <xf numFmtId="0" fontId="0" fillId="0" borderId="0" xfId="0"/>
    <xf numFmtId="166" fontId="0" fillId="0" borderId="0" xfId="0" applyNumberFormat="1"/>
    <xf numFmtId="0" fontId="0" fillId="3" borderId="1" xfId="0" applyFill="1" applyBorder="1"/>
    <xf numFmtId="0" fontId="0" fillId="0" borderId="1" xfId="0" applyBorder="1"/>
    <xf numFmtId="0" fontId="0" fillId="4" borderId="1" xfId="0" applyFill="1" applyBorder="1"/>
    <xf numFmtId="49" fontId="0" fillId="2" borderId="1" xfId="0" applyNumberFormat="1" applyFill="1" applyBorder="1"/>
    <xf numFmtId="0" fontId="1" fillId="0" borderId="0" xfId="0" applyFont="1"/>
    <xf numFmtId="49" fontId="0" fillId="4" borderId="1" xfId="0" applyNumberFormat="1" applyFill="1" applyBorder="1"/>
    <xf numFmtId="0" fontId="1" fillId="4" borderId="1" xfId="0" applyFont="1" applyFill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2" fontId="0" fillId="3" borderId="1" xfId="0" applyNumberFormat="1" applyFill="1" applyBorder="1" applyAlignment="1">
      <alignment horizontal="center"/>
    </xf>
    <xf numFmtId="2" fontId="0" fillId="0" borderId="0" xfId="0" applyNumberFormat="1"/>
    <xf numFmtId="4" fontId="0" fillId="0" borderId="1" xfId="0" applyNumberFormat="1" applyBorder="1"/>
    <xf numFmtId="4" fontId="0" fillId="4" borderId="1" xfId="0" applyNumberFormat="1" applyFill="1" applyBorder="1"/>
    <xf numFmtId="4" fontId="1" fillId="4" borderId="1" xfId="0" applyNumberFormat="1" applyFont="1" applyFill="1" applyBorder="1"/>
    <xf numFmtId="4" fontId="0" fillId="5" borderId="1" xfId="0" applyNumberFormat="1" applyFill="1" applyBorder="1"/>
    <xf numFmtId="4" fontId="1" fillId="0" borderId="0" xfId="0" applyNumberFormat="1" applyFont="1"/>
    <xf numFmtId="0" fontId="5" fillId="0" borderId="0" xfId="0" applyFont="1" applyAlignment="1">
      <alignment horizontal="justify" vertical="center"/>
    </xf>
    <xf numFmtId="44" fontId="0" fillId="0" borderId="0" xfId="1" applyFont="1"/>
    <xf numFmtId="0" fontId="10" fillId="7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1" fillId="0" borderId="1" xfId="0" applyFont="1" applyBorder="1"/>
    <xf numFmtId="0" fontId="0" fillId="0" borderId="19" xfId="0" applyBorder="1"/>
    <xf numFmtId="168" fontId="1" fillId="0" borderId="1" xfId="1" applyNumberFormat="1" applyFont="1" applyBorder="1" applyAlignment="1">
      <alignment horizontal="right"/>
    </xf>
    <xf numFmtId="44" fontId="1" fillId="8" borderId="16" xfId="1" applyFont="1" applyFill="1" applyBorder="1" applyAlignment="1">
      <alignment horizontal="right"/>
    </xf>
    <xf numFmtId="168" fontId="1" fillId="0" borderId="18" xfId="1" applyNumberFormat="1" applyFont="1" applyBorder="1" applyAlignment="1">
      <alignment horizontal="right"/>
    </xf>
    <xf numFmtId="44" fontId="1" fillId="8" borderId="15" xfId="1" applyFont="1" applyFill="1" applyBorder="1" applyAlignment="1">
      <alignment horizontal="right"/>
    </xf>
    <xf numFmtId="44" fontId="1" fillId="0" borderId="1" xfId="1" applyFont="1" applyBorder="1" applyAlignment="1">
      <alignment horizontal="right"/>
    </xf>
    <xf numFmtId="44" fontId="1" fillId="8" borderId="18" xfId="1" applyFont="1" applyFill="1" applyBorder="1" applyAlignment="1">
      <alignment horizontal="right"/>
    </xf>
    <xf numFmtId="0" fontId="0" fillId="0" borderId="16" xfId="0" applyBorder="1"/>
    <xf numFmtId="44" fontId="0" fillId="0" borderId="16" xfId="1" applyFont="1" applyBorder="1"/>
    <xf numFmtId="0" fontId="0" fillId="0" borderId="15" xfId="0" applyBorder="1"/>
    <xf numFmtId="44" fontId="0" fillId="0" borderId="15" xfId="1" applyFont="1" applyBorder="1"/>
    <xf numFmtId="0" fontId="0" fillId="0" borderId="18" xfId="0" applyBorder="1"/>
    <xf numFmtId="44" fontId="0" fillId="0" borderId="18" xfId="1" applyFont="1" applyBorder="1"/>
    <xf numFmtId="44" fontId="1" fillId="0" borderId="1" xfId="1" applyFont="1" applyBorder="1"/>
    <xf numFmtId="10" fontId="1" fillId="0" borderId="1" xfId="2" applyNumberFormat="1" applyFont="1" applyBorder="1"/>
    <xf numFmtId="44" fontId="0" fillId="0" borderId="16" xfId="1" applyFont="1" applyFill="1" applyBorder="1"/>
    <xf numFmtId="44" fontId="0" fillId="0" borderId="15" xfId="1" applyFont="1" applyFill="1" applyBorder="1"/>
    <xf numFmtId="44" fontId="0" fillId="0" borderId="18" xfId="1" applyFont="1" applyFill="1" applyBorder="1"/>
    <xf numFmtId="44" fontId="0" fillId="0" borderId="1" xfId="1" applyFont="1" applyBorder="1"/>
    <xf numFmtId="9" fontId="0" fillId="0" borderId="0" xfId="2" applyFont="1"/>
    <xf numFmtId="0" fontId="0" fillId="8" borderId="13" xfId="0" applyFill="1" applyBorder="1"/>
    <xf numFmtId="0" fontId="0" fillId="8" borderId="22" xfId="0" applyFill="1" applyBorder="1"/>
    <xf numFmtId="0" fontId="0" fillId="8" borderId="14" xfId="0" applyFill="1" applyBorder="1"/>
    <xf numFmtId="0" fontId="0" fillId="8" borderId="23" xfId="0" applyFill="1" applyBorder="1"/>
    <xf numFmtId="0" fontId="0" fillId="8" borderId="17" xfId="0" applyFill="1" applyBorder="1"/>
    <xf numFmtId="0" fontId="7" fillId="6" borderId="1" xfId="0" applyFont="1" applyFill="1" applyBorder="1"/>
    <xf numFmtId="44" fontId="7" fillId="6" borderId="1" xfId="1" applyFont="1" applyFill="1" applyBorder="1"/>
    <xf numFmtId="0" fontId="0" fillId="8" borderId="16" xfId="0" applyFill="1" applyBorder="1"/>
    <xf numFmtId="164" fontId="7" fillId="6" borderId="1" xfId="4" applyNumberFormat="1" applyFont="1" applyFill="1" applyBorder="1"/>
    <xf numFmtId="0" fontId="0" fillId="8" borderId="18" xfId="0" applyFill="1" applyBorder="1"/>
    <xf numFmtId="169" fontId="7" fillId="6" borderId="1" xfId="2" applyNumberFormat="1" applyFont="1" applyFill="1" applyBorder="1" applyAlignment="1">
      <alignment horizontal="center"/>
    </xf>
    <xf numFmtId="0" fontId="6" fillId="0" borderId="0" xfId="3"/>
    <xf numFmtId="164" fontId="11" fillId="0" borderId="1" xfId="4" applyNumberFormat="1" applyFont="1" applyBorder="1" applyAlignment="1">
      <alignment horizontal="center" vertical="center"/>
    </xf>
    <xf numFmtId="0" fontId="6" fillId="0" borderId="16" xfId="3" applyBorder="1"/>
    <xf numFmtId="44" fontId="6" fillId="0" borderId="16" xfId="1" applyFont="1" applyBorder="1"/>
    <xf numFmtId="0" fontId="6" fillId="0" borderId="15" xfId="3" applyBorder="1"/>
    <xf numFmtId="44" fontId="6" fillId="0" borderId="15" xfId="1" applyFont="1" applyBorder="1"/>
    <xf numFmtId="44" fontId="6" fillId="0" borderId="18" xfId="1" applyFont="1" applyBorder="1"/>
    <xf numFmtId="0" fontId="11" fillId="0" borderId="1" xfId="3" applyFont="1" applyBorder="1"/>
    <xf numFmtId="44" fontId="11" fillId="0" borderId="1" xfId="1" applyFont="1" applyBorder="1"/>
    <xf numFmtId="0" fontId="6" fillId="0" borderId="1" xfId="3" applyBorder="1"/>
    <xf numFmtId="44" fontId="6" fillId="0" borderId="1" xfId="1" applyFont="1" applyBorder="1"/>
    <xf numFmtId="0" fontId="6" fillId="0" borderId="18" xfId="3" applyBorder="1"/>
    <xf numFmtId="44" fontId="6" fillId="0" borderId="0" xfId="1" applyFont="1" applyBorder="1"/>
    <xf numFmtId="44" fontId="6" fillId="0" borderId="1" xfId="1" quotePrefix="1" applyFont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9" xfId="0" applyFont="1" applyBorder="1"/>
    <xf numFmtId="49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" fontId="0" fillId="2" borderId="1" xfId="0" applyNumberFormat="1" applyFill="1" applyBorder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167" fontId="13" fillId="0" borderId="0" xfId="1" applyNumberFormat="1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4" fontId="5" fillId="0" borderId="8" xfId="1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44" fontId="5" fillId="0" borderId="2" xfId="1" applyFont="1" applyBorder="1" applyAlignment="1">
      <alignment horizontal="right" vertical="center" wrapText="1"/>
    </xf>
    <xf numFmtId="0" fontId="16" fillId="0" borderId="0" xfId="0" applyFont="1" applyAlignment="1">
      <alignment horizontal="justify" vertical="center"/>
    </xf>
    <xf numFmtId="44" fontId="0" fillId="0" borderId="0" xfId="0" applyNumberFormat="1"/>
    <xf numFmtId="44" fontId="5" fillId="0" borderId="0" xfId="1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4" fontId="5" fillId="0" borderId="0" xfId="1" applyFont="1" applyAlignment="1">
      <alignment horizontal="justify" vertical="center"/>
    </xf>
    <xf numFmtId="3" fontId="0" fillId="0" borderId="0" xfId="0" applyNumberFormat="1"/>
    <xf numFmtId="0" fontId="0" fillId="0" borderId="0" xfId="0" applyAlignment="1">
      <alignment horizontal="left"/>
    </xf>
    <xf numFmtId="44" fontId="14" fillId="0" borderId="20" xfId="1" applyFont="1" applyBorder="1" applyAlignment="1">
      <alignment horizontal="center" vertical="center"/>
    </xf>
    <xf numFmtId="0" fontId="14" fillId="0" borderId="20" xfId="0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top"/>
    </xf>
    <xf numFmtId="0" fontId="14" fillId="0" borderId="20" xfId="0" applyFont="1" applyBorder="1" applyAlignment="1">
      <alignment horizontal="center"/>
    </xf>
    <xf numFmtId="0" fontId="14" fillId="0" borderId="20" xfId="0" applyFont="1" applyBorder="1"/>
    <xf numFmtId="0" fontId="14" fillId="0" borderId="21" xfId="0" applyFont="1" applyBorder="1"/>
    <xf numFmtId="0" fontId="14" fillId="0" borderId="19" xfId="0" applyFont="1" applyBorder="1"/>
    <xf numFmtId="9" fontId="14" fillId="0" borderId="20" xfId="2" applyFont="1" applyBorder="1" applyAlignment="1">
      <alignment horizontal="center"/>
    </xf>
    <xf numFmtId="44" fontId="0" fillId="0" borderId="1" xfId="1" applyFont="1" applyBorder="1" applyAlignment="1">
      <alignment horizontal="right"/>
    </xf>
    <xf numFmtId="44" fontId="0" fillId="0" borderId="1" xfId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6" fillId="9" borderId="1" xfId="3" applyFill="1" applyBorder="1"/>
    <xf numFmtId="0" fontId="5" fillId="0" borderId="2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/>
    </xf>
    <xf numFmtId="0" fontId="7" fillId="6" borderId="0" xfId="0" applyFont="1" applyFill="1" applyAlignment="1">
      <alignment horizontal="left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9" fillId="6" borderId="0" xfId="0" applyFont="1" applyFill="1" applyAlignment="1">
      <alignment horizontal="center"/>
    </xf>
    <xf numFmtId="0" fontId="7" fillId="7" borderId="19" xfId="0" applyFont="1" applyFill="1" applyBorder="1"/>
    <xf numFmtId="0" fontId="8" fillId="7" borderId="20" xfId="0" applyFont="1" applyFill="1" applyBorder="1"/>
    <xf numFmtId="0" fontId="8" fillId="7" borderId="21" xfId="0" applyFont="1" applyFill="1" applyBorder="1"/>
    <xf numFmtId="0" fontId="7" fillId="7" borderId="1" xfId="0" applyFont="1" applyFill="1" applyBorder="1"/>
    <xf numFmtId="0" fontId="8" fillId="7" borderId="1" xfId="0" applyFont="1" applyFill="1" applyBorder="1"/>
    <xf numFmtId="0" fontId="7" fillId="7" borderId="20" xfId="0" applyFont="1" applyFill="1" applyBorder="1"/>
    <xf numFmtId="0" fontId="7" fillId="7" borderId="21" xfId="0" applyFont="1" applyFill="1" applyBorder="1"/>
    <xf numFmtId="0" fontId="15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wrapText="1"/>
    </xf>
    <xf numFmtId="0" fontId="14" fillId="0" borderId="20" xfId="0" applyFont="1" applyBorder="1" applyAlignment="1">
      <alignment horizontal="left"/>
    </xf>
    <xf numFmtId="0" fontId="7" fillId="6" borderId="24" xfId="0" applyFont="1" applyFill="1" applyBorder="1" applyAlignment="1">
      <alignment horizontal="center"/>
    </xf>
    <xf numFmtId="0" fontId="12" fillId="6" borderId="19" xfId="3" applyFont="1" applyFill="1" applyBorder="1" applyAlignment="1">
      <alignment horizontal="center"/>
    </xf>
    <xf numFmtId="0" fontId="12" fillId="6" borderId="21" xfId="3" applyFont="1" applyFill="1" applyBorder="1" applyAlignment="1">
      <alignment horizontal="center"/>
    </xf>
  </cellXfs>
  <cellStyles count="5">
    <cellStyle name="Milliers" xfId="4" builtinId="3"/>
    <cellStyle name="Monétaire" xfId="1" builtinId="4"/>
    <cellStyle name="Normal" xfId="0" builtinId="0"/>
    <cellStyle name="Normal 2" xfId="3" xr:uid="{00000000-0005-0000-0000-000003000000}"/>
    <cellStyle name="Pourcentage" xfId="2" builtinId="5"/>
  </cellStyles>
  <dxfs count="12"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4" tint="0.399975585192419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4" formatCode="#,##0.0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4" formatCode="#,##0.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3499A0-85F9-4C9D-9BD4-8706D95C845F}" name="Tableau323" displayName="Tableau323" ref="A1:D38" totalsRowShown="0" headerRowDxfId="11" dataDxfId="10">
  <tableColumns count="4">
    <tableColumn id="1" xr3:uid="{1D7C8EC8-D183-4C72-B8CB-F25326EFBA46}" name="N° de compte" dataDxfId="9"/>
    <tableColumn id="2" xr3:uid="{F815AD23-7C4A-49F1-89C8-89F39C22A235}" name="Libellé" dataDxfId="8"/>
    <tableColumn id="3" xr3:uid="{9499F515-E0C2-4EEE-B765-2999AEA35966}" name="Débit" dataDxfId="7"/>
    <tableColumn id="4" xr3:uid="{6B38EA69-8BA9-4200-A13B-E7BA9CBD3316}" name="Crédit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leau3233" displayName="Tableau3233" ref="A1:D2" totalsRowShown="0" headerRowDxfId="5" dataDxfId="4">
  <tableColumns count="4">
    <tableColumn id="1" xr3:uid="{00000000-0010-0000-0100-000001000000}" name="N° de compte" dataDxfId="3"/>
    <tableColumn id="2" xr3:uid="{00000000-0010-0000-0100-000002000000}" name="Libellé" dataDxfId="2"/>
    <tableColumn id="3" xr3:uid="{00000000-0010-0000-0100-000003000000}" name="Débit" dataDxfId="1"/>
    <tableColumn id="4" xr3:uid="{00000000-0010-0000-0100-000004000000}" name="Crédi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3ABCB-4930-43A5-9DC1-4F7A613BC7F1}">
  <dimension ref="A1:G66"/>
  <sheetViews>
    <sheetView workbookViewId="0"/>
  </sheetViews>
  <sheetFormatPr baseColWidth="10" defaultRowHeight="15" x14ac:dyDescent="0.25"/>
  <cols>
    <col min="1" max="1" width="12.28515625" style="74" customWidth="1"/>
    <col min="2" max="2" width="50.7109375" customWidth="1"/>
    <col min="3" max="4" width="11.85546875" customWidth="1"/>
  </cols>
  <sheetData>
    <row r="1" spans="1:4" x14ac:dyDescent="0.25">
      <c r="A1" s="9" t="s">
        <v>42</v>
      </c>
      <c r="B1" s="2" t="s">
        <v>43</v>
      </c>
      <c r="C1" s="9" t="s">
        <v>40</v>
      </c>
      <c r="D1" s="9" t="s">
        <v>41</v>
      </c>
    </row>
    <row r="2" spans="1:4" x14ac:dyDescent="0.25">
      <c r="A2" s="72">
        <v>10100000</v>
      </c>
      <c r="B2" s="78" t="s">
        <v>0</v>
      </c>
      <c r="C2" s="14"/>
      <c r="D2" s="14">
        <v>650000</v>
      </c>
    </row>
    <row r="3" spans="1:4" x14ac:dyDescent="0.25">
      <c r="A3" s="72">
        <v>10611000</v>
      </c>
      <c r="B3" s="78" t="s">
        <v>1</v>
      </c>
      <c r="C3" s="14"/>
      <c r="D3" s="14">
        <v>65000</v>
      </c>
    </row>
    <row r="4" spans="1:4" x14ac:dyDescent="0.25">
      <c r="A4" s="72">
        <v>10688000</v>
      </c>
      <c r="B4" s="78" t="s">
        <v>2</v>
      </c>
      <c r="C4" s="14"/>
      <c r="D4" s="14">
        <v>200026.61</v>
      </c>
    </row>
    <row r="5" spans="1:4" x14ac:dyDescent="0.25">
      <c r="A5" s="72">
        <v>16420000</v>
      </c>
      <c r="B5" s="78" t="s">
        <v>3</v>
      </c>
      <c r="C5" s="14"/>
      <c r="D5" s="14">
        <f>-166353.55*(-1)</f>
        <v>166353.54999999999</v>
      </c>
    </row>
    <row r="6" spans="1:4" x14ac:dyDescent="0.25">
      <c r="A6" s="72">
        <v>20700000</v>
      </c>
      <c r="B6" s="78" t="s">
        <v>4</v>
      </c>
      <c r="C6" s="14">
        <v>962435.66</v>
      </c>
      <c r="D6" s="14"/>
    </row>
    <row r="7" spans="1:4" x14ac:dyDescent="0.25">
      <c r="A7" s="72">
        <v>20810000</v>
      </c>
      <c r="B7" s="78" t="s">
        <v>5</v>
      </c>
      <c r="C7" s="14">
        <v>303.37</v>
      </c>
      <c r="D7" s="14"/>
    </row>
    <row r="8" spans="1:4" x14ac:dyDescent="0.25">
      <c r="A8" s="72">
        <v>21540000</v>
      </c>
      <c r="B8" s="78" t="s">
        <v>6</v>
      </c>
      <c r="C8" s="14">
        <v>33071.24</v>
      </c>
      <c r="D8" s="14"/>
    </row>
    <row r="9" spans="1:4" x14ac:dyDescent="0.25">
      <c r="A9" s="72">
        <v>21810000</v>
      </c>
      <c r="B9" s="78" t="s">
        <v>7</v>
      </c>
      <c r="C9" s="14">
        <v>404614.09</v>
      </c>
      <c r="D9" s="14"/>
    </row>
    <row r="10" spans="1:4" x14ac:dyDescent="0.25">
      <c r="A10" s="72">
        <v>21815000</v>
      </c>
      <c r="B10" s="78" t="s">
        <v>8</v>
      </c>
      <c r="C10" s="14">
        <v>44023.57</v>
      </c>
      <c r="D10" s="14"/>
    </row>
    <row r="11" spans="1:4" x14ac:dyDescent="0.25">
      <c r="A11" s="72">
        <v>21830000</v>
      </c>
      <c r="B11" s="78" t="s">
        <v>9</v>
      </c>
      <c r="C11" s="14">
        <v>6808.2</v>
      </c>
      <c r="D11" s="14"/>
    </row>
    <row r="12" spans="1:4" x14ac:dyDescent="0.25">
      <c r="A12" s="72">
        <v>21840000</v>
      </c>
      <c r="B12" s="78" t="s">
        <v>10</v>
      </c>
      <c r="C12" s="14">
        <v>1194.82</v>
      </c>
      <c r="D12" s="14"/>
    </row>
    <row r="13" spans="1:4" x14ac:dyDescent="0.25">
      <c r="A13" s="72">
        <v>23850000</v>
      </c>
      <c r="B13" s="78" t="s">
        <v>11</v>
      </c>
      <c r="C13" s="14">
        <v>1753.33</v>
      </c>
      <c r="D13" s="14"/>
    </row>
    <row r="14" spans="1:4" x14ac:dyDescent="0.25">
      <c r="A14" s="72">
        <v>28081000</v>
      </c>
      <c r="B14" s="78" t="s">
        <v>12</v>
      </c>
      <c r="C14" s="14"/>
      <c r="D14" s="14">
        <f>-303.28*(-1)</f>
        <v>303.27999999999997</v>
      </c>
    </row>
    <row r="15" spans="1:4" x14ac:dyDescent="0.25">
      <c r="A15" s="72">
        <v>28154000</v>
      </c>
      <c r="B15" s="78" t="s">
        <v>13</v>
      </c>
      <c r="C15" s="14"/>
      <c r="D15" s="14">
        <f>-21539.18*(-1)</f>
        <v>21539.18</v>
      </c>
    </row>
    <row r="16" spans="1:4" x14ac:dyDescent="0.25">
      <c r="A16" s="72">
        <v>28181000</v>
      </c>
      <c r="B16" s="78" t="s">
        <v>14</v>
      </c>
      <c r="C16" s="14"/>
      <c r="D16" s="14">
        <f>-157251.99*(-1)</f>
        <v>157251.99</v>
      </c>
    </row>
    <row r="17" spans="1:4" x14ac:dyDescent="0.25">
      <c r="A17" s="72">
        <v>28181500</v>
      </c>
      <c r="B17" s="78" t="s">
        <v>15</v>
      </c>
      <c r="C17" s="14"/>
      <c r="D17" s="14">
        <f>-40848.02*(-1)</f>
        <v>40848.019999999997</v>
      </c>
    </row>
    <row r="18" spans="1:4" x14ac:dyDescent="0.25">
      <c r="A18" s="72">
        <v>28183000</v>
      </c>
      <c r="B18" s="78" t="s">
        <v>16</v>
      </c>
      <c r="C18" s="14"/>
      <c r="D18" s="14">
        <f>-6808.2*(-1)</f>
        <v>6808.2</v>
      </c>
    </row>
    <row r="19" spans="1:4" x14ac:dyDescent="0.25">
      <c r="A19" s="72">
        <v>28184000</v>
      </c>
      <c r="B19" s="78" t="s">
        <v>17</v>
      </c>
      <c r="C19" s="14"/>
      <c r="D19" s="14">
        <f>-398.93*(-1)</f>
        <v>398.93</v>
      </c>
    </row>
    <row r="20" spans="1:4" x14ac:dyDescent="0.25">
      <c r="A20" s="72">
        <v>29070000</v>
      </c>
      <c r="B20" s="78" t="s">
        <v>18</v>
      </c>
      <c r="C20" s="14"/>
      <c r="D20" s="14">
        <f>-100000*(-1)</f>
        <v>100000</v>
      </c>
    </row>
    <row r="21" spans="1:4" x14ac:dyDescent="0.25">
      <c r="A21" s="72">
        <v>32000000</v>
      </c>
      <c r="B21" s="78" t="s">
        <v>19</v>
      </c>
      <c r="C21" s="14">
        <v>2118.9899999999998</v>
      </c>
      <c r="D21" s="14"/>
    </row>
    <row r="22" spans="1:4" x14ac:dyDescent="0.25">
      <c r="A22" s="72">
        <v>40110000</v>
      </c>
      <c r="B22" s="78" t="s">
        <v>20</v>
      </c>
      <c r="C22" s="14"/>
      <c r="D22" s="14">
        <f>-14609.31*(-1)</f>
        <v>14609.31</v>
      </c>
    </row>
    <row r="23" spans="1:4" x14ac:dyDescent="0.25">
      <c r="A23" s="72">
        <v>40410000</v>
      </c>
      <c r="B23" s="78" t="s">
        <v>21</v>
      </c>
      <c r="C23" s="14"/>
      <c r="D23" s="14">
        <f>0*(-1)</f>
        <v>0</v>
      </c>
    </row>
    <row r="24" spans="1:4" x14ac:dyDescent="0.25">
      <c r="A24" s="72">
        <v>41110000</v>
      </c>
      <c r="B24" s="78" t="s">
        <v>22</v>
      </c>
      <c r="C24" s="14">
        <v>0</v>
      </c>
      <c r="D24" s="14"/>
    </row>
    <row r="25" spans="1:4" x14ac:dyDescent="0.25">
      <c r="A25" s="72">
        <v>41910000</v>
      </c>
      <c r="B25" s="78" t="s">
        <v>23</v>
      </c>
      <c r="C25" s="14">
        <v>0</v>
      </c>
      <c r="D25" s="14"/>
    </row>
    <row r="26" spans="1:4" x14ac:dyDescent="0.25">
      <c r="A26" s="72">
        <v>41960000</v>
      </c>
      <c r="B26" s="78" t="s">
        <v>24</v>
      </c>
      <c r="C26" s="14">
        <v>0</v>
      </c>
      <c r="D26" s="14"/>
    </row>
    <row r="27" spans="1:4" x14ac:dyDescent="0.25">
      <c r="A27" s="72">
        <v>42100000</v>
      </c>
      <c r="B27" s="78" t="s">
        <v>25</v>
      </c>
      <c r="C27" s="14"/>
      <c r="D27" s="14">
        <v>27553.95</v>
      </c>
    </row>
    <row r="28" spans="1:4" x14ac:dyDescent="0.25">
      <c r="A28" s="72">
        <v>43100000</v>
      </c>
      <c r="B28" s="78" t="s">
        <v>26</v>
      </c>
      <c r="C28" s="14"/>
      <c r="D28" s="14">
        <v>12345.62</v>
      </c>
    </row>
    <row r="29" spans="1:4" x14ac:dyDescent="0.25">
      <c r="A29" s="72">
        <v>43710000</v>
      </c>
      <c r="B29" s="78" t="s">
        <v>27</v>
      </c>
      <c r="C29" s="14"/>
      <c r="D29" s="14">
        <f>-11534.47*(-1)</f>
        <v>11534.47</v>
      </c>
    </row>
    <row r="30" spans="1:4" x14ac:dyDescent="0.25">
      <c r="A30" s="72">
        <v>44210000</v>
      </c>
      <c r="B30" s="78" t="s">
        <v>28</v>
      </c>
      <c r="C30" s="14"/>
      <c r="D30" s="14">
        <f>-707.85*(-1)</f>
        <v>707.85</v>
      </c>
    </row>
    <row r="31" spans="1:4" x14ac:dyDescent="0.25">
      <c r="A31" s="72">
        <v>44566100</v>
      </c>
      <c r="B31" s="78" t="s">
        <v>29</v>
      </c>
      <c r="C31" s="14">
        <v>1104.8699999999999</v>
      </c>
      <c r="D31" s="14"/>
    </row>
    <row r="32" spans="1:4" x14ac:dyDescent="0.25">
      <c r="A32" s="72">
        <v>44566200</v>
      </c>
      <c r="B32" s="78" t="s">
        <v>30</v>
      </c>
      <c r="C32" s="14">
        <v>2333.36</v>
      </c>
      <c r="D32" s="14"/>
    </row>
    <row r="33" spans="1:6" x14ac:dyDescent="0.25">
      <c r="A33" s="72">
        <v>44570100</v>
      </c>
      <c r="B33" s="78" t="s">
        <v>31</v>
      </c>
      <c r="C33" s="14"/>
      <c r="D33" s="14">
        <v>9727.6</v>
      </c>
    </row>
    <row r="34" spans="1:6" x14ac:dyDescent="0.25">
      <c r="A34" s="72">
        <v>44570200</v>
      </c>
      <c r="B34" s="78" t="s">
        <v>32</v>
      </c>
      <c r="C34" s="14"/>
      <c r="D34" s="14">
        <v>256.60000000000002</v>
      </c>
    </row>
    <row r="35" spans="1:6" x14ac:dyDescent="0.25">
      <c r="A35" s="72">
        <v>51130000</v>
      </c>
      <c r="B35" s="78" t="s">
        <v>33</v>
      </c>
      <c r="C35" s="14">
        <v>546.9</v>
      </c>
      <c r="D35" s="14"/>
    </row>
    <row r="36" spans="1:6" x14ac:dyDescent="0.25">
      <c r="A36" s="72">
        <v>51213000</v>
      </c>
      <c r="B36" s="78" t="s">
        <v>34</v>
      </c>
      <c r="C36" s="14">
        <v>22373.58</v>
      </c>
      <c r="D36" s="14"/>
      <c r="F36" s="1"/>
    </row>
    <row r="37" spans="1:6" x14ac:dyDescent="0.25">
      <c r="A37" s="72">
        <v>53000000</v>
      </c>
      <c r="B37" s="78" t="s">
        <v>35</v>
      </c>
      <c r="C37" s="14">
        <v>1613.9</v>
      </c>
      <c r="D37" s="14"/>
    </row>
    <row r="38" spans="1:6" ht="15.75" customHeight="1" x14ac:dyDescent="0.25">
      <c r="A38" s="72">
        <v>60110000</v>
      </c>
      <c r="B38" s="3" t="s">
        <v>46</v>
      </c>
      <c r="C38" s="14">
        <v>14258.9</v>
      </c>
      <c r="D38" s="14"/>
    </row>
    <row r="39" spans="1:6" x14ac:dyDescent="0.25">
      <c r="A39" s="72">
        <v>60120000</v>
      </c>
      <c r="B39" s="3" t="s">
        <v>47</v>
      </c>
      <c r="C39" s="14">
        <v>1142.4000000000001</v>
      </c>
      <c r="D39" s="14"/>
      <c r="E39" s="1"/>
    </row>
    <row r="40" spans="1:6" x14ac:dyDescent="0.25">
      <c r="A40" s="79">
        <v>60130000</v>
      </c>
      <c r="B40" s="80" t="s">
        <v>48</v>
      </c>
      <c r="C40" s="81">
        <v>4687.3999999999996</v>
      </c>
      <c r="D40" s="81"/>
    </row>
    <row r="41" spans="1:6" x14ac:dyDescent="0.25">
      <c r="A41" s="72">
        <v>60140000</v>
      </c>
      <c r="B41" s="3" t="s">
        <v>49</v>
      </c>
      <c r="C41" s="14">
        <v>455.9</v>
      </c>
      <c r="D41" s="14"/>
    </row>
    <row r="42" spans="1:6" x14ac:dyDescent="0.25">
      <c r="A42" s="79">
        <v>60220000</v>
      </c>
      <c r="B42" s="80" t="s">
        <v>50</v>
      </c>
      <c r="C42" s="81">
        <v>1686.7</v>
      </c>
      <c r="D42" s="81"/>
    </row>
    <row r="43" spans="1:6" x14ac:dyDescent="0.25">
      <c r="A43" s="72">
        <v>60610000</v>
      </c>
      <c r="B43" s="3" t="s">
        <v>51</v>
      </c>
      <c r="C43" s="14">
        <v>6909.2</v>
      </c>
      <c r="D43" s="14"/>
    </row>
    <row r="44" spans="1:6" x14ac:dyDescent="0.25">
      <c r="A44" s="79">
        <v>60630000</v>
      </c>
      <c r="B44" s="80" t="s">
        <v>52</v>
      </c>
      <c r="C44" s="81">
        <f>969.5</f>
        <v>969.5</v>
      </c>
      <c r="D44" s="81"/>
    </row>
    <row r="45" spans="1:6" x14ac:dyDescent="0.25">
      <c r="A45" s="72">
        <v>60640000</v>
      </c>
      <c r="B45" s="3" t="s">
        <v>53</v>
      </c>
      <c r="C45" s="14">
        <v>198.4</v>
      </c>
      <c r="D45" s="14"/>
    </row>
    <row r="46" spans="1:6" x14ac:dyDescent="0.25">
      <c r="A46" s="79">
        <v>61500000</v>
      </c>
      <c r="B46" s="80" t="s">
        <v>54</v>
      </c>
      <c r="C46" s="81">
        <v>548.79999999999995</v>
      </c>
      <c r="D46" s="81"/>
    </row>
    <row r="47" spans="1:6" x14ac:dyDescent="0.25">
      <c r="A47" s="72">
        <v>61600000</v>
      </c>
      <c r="B47" s="78" t="s">
        <v>36</v>
      </c>
      <c r="C47" s="14">
        <v>457.3</v>
      </c>
      <c r="D47" s="14"/>
    </row>
    <row r="48" spans="1:6" x14ac:dyDescent="0.25">
      <c r="A48" s="79">
        <v>62100000</v>
      </c>
      <c r="B48" s="80" t="s">
        <v>55</v>
      </c>
      <c r="C48" s="81">
        <v>914</v>
      </c>
      <c r="D48" s="81"/>
    </row>
    <row r="49" spans="1:7" x14ac:dyDescent="0.25">
      <c r="A49" s="72">
        <v>62300000</v>
      </c>
      <c r="B49" s="78" t="s">
        <v>37</v>
      </c>
      <c r="C49" s="14">
        <v>184.3</v>
      </c>
      <c r="D49" s="14"/>
    </row>
    <row r="50" spans="1:7" x14ac:dyDescent="0.25">
      <c r="A50" s="79">
        <v>62600000</v>
      </c>
      <c r="B50" s="80" t="s">
        <v>56</v>
      </c>
      <c r="C50" s="81">
        <v>914.6</v>
      </c>
      <c r="D50" s="81"/>
    </row>
    <row r="51" spans="1:7" x14ac:dyDescent="0.25">
      <c r="A51" s="72">
        <v>63100000</v>
      </c>
      <c r="B51" s="3" t="s">
        <v>57</v>
      </c>
      <c r="C51" s="14">
        <v>1653.26</v>
      </c>
      <c r="D51" s="14"/>
    </row>
    <row r="52" spans="1:7" x14ac:dyDescent="0.25">
      <c r="A52" s="79">
        <v>63500000</v>
      </c>
      <c r="B52" s="80" t="s">
        <v>58</v>
      </c>
      <c r="C52" s="81">
        <v>833.5</v>
      </c>
      <c r="D52" s="81"/>
    </row>
    <row r="53" spans="1:7" x14ac:dyDescent="0.25">
      <c r="A53" s="72">
        <v>64100000</v>
      </c>
      <c r="B53" s="78" t="s">
        <v>38</v>
      </c>
      <c r="C53" s="14">
        <v>37840.76</v>
      </c>
      <c r="D53" s="14"/>
    </row>
    <row r="54" spans="1:7" x14ac:dyDescent="0.25">
      <c r="A54" s="79">
        <v>64500000</v>
      </c>
      <c r="B54" s="80" t="s">
        <v>59</v>
      </c>
      <c r="C54" s="81">
        <v>13244.26</v>
      </c>
      <c r="D54" s="81"/>
    </row>
    <row r="55" spans="1:7" x14ac:dyDescent="0.25">
      <c r="A55" s="72">
        <v>66100000</v>
      </c>
      <c r="B55" s="78" t="s">
        <v>39</v>
      </c>
      <c r="C55" s="14">
        <v>1225</v>
      </c>
      <c r="D55" s="14"/>
    </row>
    <row r="56" spans="1:7" x14ac:dyDescent="0.25">
      <c r="A56" s="79">
        <v>68110000</v>
      </c>
      <c r="B56" s="80" t="s">
        <v>66</v>
      </c>
      <c r="C56" s="81">
        <v>8704.1</v>
      </c>
      <c r="D56" s="81"/>
    </row>
    <row r="57" spans="1:7" x14ac:dyDescent="0.25">
      <c r="A57" s="72">
        <v>70610000</v>
      </c>
      <c r="B57" s="3" t="s">
        <v>60</v>
      </c>
      <c r="C57" s="14"/>
      <c r="D57" s="14">
        <v>20236</v>
      </c>
    </row>
    <row r="58" spans="1:7" x14ac:dyDescent="0.25">
      <c r="A58" s="79">
        <v>70620000</v>
      </c>
      <c r="B58" s="80" t="s">
        <v>61</v>
      </c>
      <c r="C58" s="81"/>
      <c r="D58" s="81">
        <v>21240</v>
      </c>
    </row>
    <row r="59" spans="1:7" x14ac:dyDescent="0.25">
      <c r="A59" s="72">
        <v>70630000</v>
      </c>
      <c r="B59" s="3" t="s">
        <v>62</v>
      </c>
      <c r="C59" s="14"/>
      <c r="D59" s="14">
        <v>2646</v>
      </c>
    </row>
    <row r="60" spans="1:7" x14ac:dyDescent="0.25">
      <c r="A60" s="79">
        <v>70640000</v>
      </c>
      <c r="B60" s="80" t="s">
        <v>63</v>
      </c>
      <c r="C60" s="81"/>
      <c r="D60" s="81">
        <v>50454</v>
      </c>
    </row>
    <row r="61" spans="1:7" x14ac:dyDescent="0.25">
      <c r="A61" s="72">
        <v>70650000</v>
      </c>
      <c r="B61" s="3" t="s">
        <v>64</v>
      </c>
      <c r="C61" s="14"/>
      <c r="D61" s="14">
        <v>814.5</v>
      </c>
    </row>
    <row r="62" spans="1:7" x14ac:dyDescent="0.25">
      <c r="A62" s="79">
        <v>70850000</v>
      </c>
      <c r="B62" s="80" t="s">
        <v>65</v>
      </c>
      <c r="C62" s="81"/>
      <c r="D62" s="81">
        <v>468.5</v>
      </c>
    </row>
    <row r="63" spans="1:7" s="6" customFormat="1" x14ac:dyDescent="0.25">
      <c r="A63" s="73"/>
      <c r="B63" s="8" t="s">
        <v>44</v>
      </c>
      <c r="C63" s="16">
        <f>SUM(C2:C62)</f>
        <v>1581124.1600000001</v>
      </c>
      <c r="D63" s="16">
        <f>SUM(D2:D62)</f>
        <v>1581124.1600000001</v>
      </c>
      <c r="E63" s="18" t="str">
        <f>IF(C63=D63,"","écart")</f>
        <v/>
      </c>
      <c r="F63" s="18"/>
      <c r="G63" s="18"/>
    </row>
    <row r="65" spans="1:1" ht="15.75" x14ac:dyDescent="0.25">
      <c r="A65" s="82" t="s">
        <v>67</v>
      </c>
    </row>
    <row r="66" spans="1:1" ht="15.75" x14ac:dyDescent="0.25">
      <c r="A66" s="83" t="s">
        <v>68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C3FD2-476A-4AF8-90D3-15FEE6655AE0}">
  <dimension ref="A1:H43"/>
  <sheetViews>
    <sheetView workbookViewId="0"/>
  </sheetViews>
  <sheetFormatPr baseColWidth="10" defaultRowHeight="15" x14ac:dyDescent="0.25"/>
  <cols>
    <col min="1" max="1" width="42.42578125" customWidth="1"/>
    <col min="2" max="2" width="13.7109375" customWidth="1"/>
    <col min="3" max="3" width="13.28515625" customWidth="1"/>
    <col min="4" max="4" width="13.7109375" customWidth="1"/>
    <col min="5" max="5" width="11.85546875" bestFit="1" customWidth="1"/>
    <col min="7" max="7" width="11.85546875" bestFit="1" customWidth="1"/>
    <col min="9" max="9" width="11.85546875" bestFit="1" customWidth="1"/>
  </cols>
  <sheetData>
    <row r="1" spans="1:5" ht="15.75" x14ac:dyDescent="0.25">
      <c r="A1" s="84" t="s">
        <v>75</v>
      </c>
      <c r="B1" s="85"/>
      <c r="C1" s="85"/>
      <c r="D1" s="85"/>
      <c r="E1" s="85"/>
    </row>
    <row r="2" spans="1:5" ht="15.75" x14ac:dyDescent="0.25">
      <c r="A2" s="86"/>
    </row>
    <row r="3" spans="1:5" ht="51.75" customHeight="1" x14ac:dyDescent="0.25">
      <c r="A3" s="127" t="s">
        <v>76</v>
      </c>
      <c r="B3" s="127"/>
      <c r="C3" s="127"/>
      <c r="D3" s="127"/>
      <c r="E3" s="87"/>
    </row>
    <row r="4" spans="1:5" ht="15.75" x14ac:dyDescent="0.25">
      <c r="A4" s="88" t="s">
        <v>77</v>
      </c>
      <c r="B4" s="89">
        <v>10976</v>
      </c>
    </row>
    <row r="5" spans="1:5" ht="15.75" x14ac:dyDescent="0.25">
      <c r="A5" s="88" t="s">
        <v>78</v>
      </c>
      <c r="B5" s="89">
        <v>10264</v>
      </c>
    </row>
    <row r="6" spans="1:5" ht="15.75" x14ac:dyDescent="0.25">
      <c r="A6" s="88"/>
    </row>
    <row r="7" spans="1:5" ht="33.75" customHeight="1" x14ac:dyDescent="0.25">
      <c r="A7" s="127" t="s">
        <v>79</v>
      </c>
      <c r="B7" s="127"/>
      <c r="C7" s="127"/>
      <c r="D7" s="127"/>
      <c r="E7" s="87"/>
    </row>
    <row r="8" spans="1:5" ht="15.75" x14ac:dyDescent="0.25">
      <c r="A8" s="88"/>
    </row>
    <row r="9" spans="1:5" ht="15.75" x14ac:dyDescent="0.25">
      <c r="A9" s="90" t="s">
        <v>80</v>
      </c>
      <c r="B9" s="90"/>
      <c r="C9" s="90"/>
      <c r="D9" s="90"/>
      <c r="E9" s="90"/>
    </row>
    <row r="10" spans="1:5" ht="9" customHeight="1" thickBot="1" x14ac:dyDescent="0.3">
      <c r="A10" s="88"/>
    </row>
    <row r="11" spans="1:5" ht="16.5" thickBot="1" x14ac:dyDescent="0.3">
      <c r="A11" s="91" t="s">
        <v>81</v>
      </c>
      <c r="B11" s="92" t="s">
        <v>69</v>
      </c>
      <c r="C11" s="92" t="s">
        <v>70</v>
      </c>
    </row>
    <row r="12" spans="1:5" ht="24" customHeight="1" x14ac:dyDescent="0.25">
      <c r="A12" s="93" t="s">
        <v>71</v>
      </c>
      <c r="B12" s="94">
        <v>1078.4000000000001</v>
      </c>
      <c r="C12" s="94">
        <v>608.29999999999995</v>
      </c>
    </row>
    <row r="13" spans="1:5" ht="24" customHeight="1" x14ac:dyDescent="0.25">
      <c r="A13" s="93" t="s">
        <v>72</v>
      </c>
      <c r="B13" s="94">
        <v>4272.8</v>
      </c>
      <c r="C13" s="94">
        <v>2636.4</v>
      </c>
    </row>
    <row r="14" spans="1:5" ht="24" customHeight="1" x14ac:dyDescent="0.25">
      <c r="A14" s="93" t="s">
        <v>82</v>
      </c>
      <c r="B14" s="94">
        <v>892.2</v>
      </c>
      <c r="C14" s="94">
        <v>77.3</v>
      </c>
    </row>
    <row r="15" spans="1:5" ht="24" customHeight="1" x14ac:dyDescent="0.25">
      <c r="A15" s="93" t="s">
        <v>83</v>
      </c>
      <c r="B15" s="94">
        <v>401.3</v>
      </c>
      <c r="C15" s="94">
        <v>147.5</v>
      </c>
    </row>
    <row r="16" spans="1:5" ht="24" customHeight="1" x14ac:dyDescent="0.25">
      <c r="A16" s="93" t="s">
        <v>84</v>
      </c>
      <c r="B16" s="94">
        <v>365.8</v>
      </c>
      <c r="C16" s="94">
        <v>91.5</v>
      </c>
    </row>
    <row r="17" spans="1:8" ht="24" customHeight="1" thickBot="1" x14ac:dyDescent="0.3">
      <c r="A17" s="95" t="s">
        <v>85</v>
      </c>
      <c r="B17" s="96">
        <v>823.1</v>
      </c>
      <c r="C17" s="96">
        <v>91.5</v>
      </c>
    </row>
    <row r="18" spans="1:8" ht="15.75" x14ac:dyDescent="0.25">
      <c r="A18" s="88"/>
      <c r="B18" s="20"/>
      <c r="C18" s="20"/>
    </row>
    <row r="19" spans="1:8" ht="27.75" customHeight="1" x14ac:dyDescent="0.25">
      <c r="A19" s="97" t="s">
        <v>86</v>
      </c>
    </row>
    <row r="20" spans="1:8" ht="8.25" customHeight="1" thickBot="1" x14ac:dyDescent="0.3">
      <c r="A20" s="88"/>
    </row>
    <row r="21" spans="1:8" ht="32.25" thickBot="1" x14ac:dyDescent="0.3">
      <c r="A21" s="91" t="s">
        <v>81</v>
      </c>
      <c r="B21" s="92" t="s">
        <v>69</v>
      </c>
      <c r="C21" s="92" t="s">
        <v>70</v>
      </c>
      <c r="D21" s="92" t="s">
        <v>87</v>
      </c>
    </row>
    <row r="22" spans="1:8" ht="27" customHeight="1" x14ac:dyDescent="0.25">
      <c r="A22" s="93" t="s">
        <v>57</v>
      </c>
      <c r="B22" s="94">
        <v>569.38</v>
      </c>
      <c r="C22" s="94">
        <v>878.1</v>
      </c>
      <c r="D22" s="94">
        <v>205.78</v>
      </c>
    </row>
    <row r="23" spans="1:8" ht="27" customHeight="1" x14ac:dyDescent="0.25">
      <c r="A23" s="93" t="s">
        <v>88</v>
      </c>
      <c r="B23" s="94">
        <v>13032.18</v>
      </c>
      <c r="C23" s="94">
        <v>20098.490000000002</v>
      </c>
      <c r="D23" s="94">
        <v>4710.09</v>
      </c>
      <c r="E23" s="98"/>
      <c r="F23" s="99"/>
      <c r="G23" s="98"/>
    </row>
    <row r="24" spans="1:8" ht="27" customHeight="1" thickBot="1" x14ac:dyDescent="0.3">
      <c r="A24" s="95" t="s">
        <v>110</v>
      </c>
      <c r="B24" s="96">
        <v>4561.26</v>
      </c>
      <c r="C24" s="96">
        <v>7034.47</v>
      </c>
      <c r="D24" s="96">
        <v>1648.53</v>
      </c>
      <c r="E24" s="98"/>
      <c r="F24" s="98"/>
      <c r="G24" s="98"/>
      <c r="H24" s="98"/>
    </row>
    <row r="25" spans="1:8" ht="15.75" x14ac:dyDescent="0.25">
      <c r="A25" s="88"/>
      <c r="G25" s="98"/>
    </row>
    <row r="26" spans="1:8" ht="15.75" customHeight="1" x14ac:dyDescent="0.25">
      <c r="A26" s="127" t="s">
        <v>89</v>
      </c>
      <c r="B26" s="127"/>
      <c r="C26" s="127"/>
      <c r="D26" s="127"/>
    </row>
    <row r="27" spans="1:8" ht="15.75" x14ac:dyDescent="0.25">
      <c r="A27" s="88"/>
    </row>
    <row r="28" spans="1:8" ht="15.75" x14ac:dyDescent="0.25">
      <c r="A28" s="100" t="s">
        <v>90</v>
      </c>
      <c r="B28" s="100"/>
      <c r="C28" s="100"/>
      <c r="D28" s="100"/>
    </row>
    <row r="29" spans="1:8" ht="15.75" thickBot="1" x14ac:dyDescent="0.3">
      <c r="A29" s="19"/>
    </row>
    <row r="30" spans="1:8" ht="18.75" customHeight="1" thickBot="1" x14ac:dyDescent="0.3">
      <c r="A30" s="101" t="s">
        <v>91</v>
      </c>
      <c r="B30" s="102" t="s">
        <v>92</v>
      </c>
      <c r="C30" s="103"/>
      <c r="D30" s="92"/>
    </row>
    <row r="31" spans="1:8" ht="21" customHeight="1" thickBot="1" x14ac:dyDescent="0.3">
      <c r="A31" s="104">
        <v>606400</v>
      </c>
      <c r="B31" s="128" t="s">
        <v>73</v>
      </c>
      <c r="C31" s="126"/>
      <c r="D31" s="129"/>
    </row>
    <row r="32" spans="1:8" ht="21" customHeight="1" thickBot="1" x14ac:dyDescent="0.3">
      <c r="A32" s="104">
        <v>623000</v>
      </c>
      <c r="B32" s="128" t="s">
        <v>74</v>
      </c>
      <c r="C32" s="126"/>
      <c r="D32" s="129"/>
    </row>
    <row r="33" spans="1:4" ht="21" customHeight="1" thickBot="1" x14ac:dyDescent="0.3">
      <c r="A33" s="104">
        <v>635000</v>
      </c>
      <c r="B33" s="128" t="s">
        <v>93</v>
      </c>
      <c r="C33" s="126"/>
      <c r="D33" s="129"/>
    </row>
    <row r="34" spans="1:4" ht="21" customHeight="1" thickBot="1" x14ac:dyDescent="0.3">
      <c r="A34" s="105">
        <v>661000</v>
      </c>
      <c r="B34" s="125" t="s">
        <v>94</v>
      </c>
      <c r="C34" s="126"/>
      <c r="D34" s="106"/>
    </row>
    <row r="35" spans="1:4" ht="15.75" x14ac:dyDescent="0.25">
      <c r="A35" s="88"/>
    </row>
    <row r="36" spans="1:4" ht="15.75" x14ac:dyDescent="0.25">
      <c r="A36" s="100" t="s">
        <v>95</v>
      </c>
      <c r="B36" s="100"/>
      <c r="C36" s="100"/>
      <c r="D36" s="100"/>
    </row>
    <row r="37" spans="1:4" ht="15.75" x14ac:dyDescent="0.25">
      <c r="A37" s="88" t="s">
        <v>77</v>
      </c>
      <c r="B37" s="107">
        <v>6092.9</v>
      </c>
    </row>
    <row r="38" spans="1:4" ht="15.75" x14ac:dyDescent="0.25">
      <c r="A38" s="88" t="s">
        <v>78</v>
      </c>
      <c r="B38" s="107">
        <v>2611.1999999999998</v>
      </c>
    </row>
    <row r="39" spans="1:4" ht="15.75" x14ac:dyDescent="0.25">
      <c r="A39" s="88"/>
    </row>
    <row r="40" spans="1:4" ht="60" customHeight="1" x14ac:dyDescent="0.25">
      <c r="A40" s="127" t="s">
        <v>96</v>
      </c>
      <c r="B40" s="127"/>
      <c r="C40" s="127"/>
      <c r="D40" s="127"/>
    </row>
    <row r="42" spans="1:4" x14ac:dyDescent="0.25">
      <c r="A42" t="s">
        <v>111</v>
      </c>
      <c r="B42" s="108">
        <v>234</v>
      </c>
    </row>
    <row r="43" spans="1:4" x14ac:dyDescent="0.25">
      <c r="A43" t="s">
        <v>97</v>
      </c>
      <c r="B43" s="108">
        <v>1260</v>
      </c>
    </row>
  </sheetData>
  <mergeCells count="8">
    <mergeCell ref="B34:C34"/>
    <mergeCell ref="A40:D40"/>
    <mergeCell ref="A3:D3"/>
    <mergeCell ref="A7:D7"/>
    <mergeCell ref="A26:D26"/>
    <mergeCell ref="B31:D31"/>
    <mergeCell ref="B32:D32"/>
    <mergeCell ref="B33:D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3"/>
  <sheetViews>
    <sheetView tabSelected="1" workbookViewId="0">
      <selection activeCell="F22" sqref="F22"/>
    </sheetView>
  </sheetViews>
  <sheetFormatPr baseColWidth="10" defaultRowHeight="15" x14ac:dyDescent="0.25"/>
  <cols>
    <col min="1" max="1" width="33.7109375" customWidth="1"/>
    <col min="2" max="4" width="11.85546875" customWidth="1"/>
    <col min="5" max="5" width="20" customWidth="1"/>
  </cols>
  <sheetData>
    <row r="1" spans="1:4" ht="15.75" x14ac:dyDescent="0.25">
      <c r="A1" s="135" t="s">
        <v>112</v>
      </c>
      <c r="B1" s="135"/>
      <c r="C1" s="135"/>
      <c r="D1" s="135"/>
    </row>
    <row r="3" spans="1:4" ht="30.75" customHeight="1" x14ac:dyDescent="0.25">
      <c r="B3" s="21" t="s">
        <v>69</v>
      </c>
      <c r="C3" s="21" t="s">
        <v>70</v>
      </c>
      <c r="D3" s="21" t="s">
        <v>113</v>
      </c>
    </row>
    <row r="4" spans="1:4" x14ac:dyDescent="0.25">
      <c r="A4" s="22" t="str">
        <f>+Balance!B57</f>
        <v>PRESTATIONS CHAMBRES</v>
      </c>
      <c r="B4" s="121"/>
      <c r="C4" s="121"/>
      <c r="D4" s="121"/>
    </row>
    <row r="5" spans="1:4" x14ac:dyDescent="0.25">
      <c r="A5" s="22" t="str">
        <f>+Balance!B58</f>
        <v>PENSIONS COMPLETES</v>
      </c>
      <c r="B5" s="3"/>
      <c r="C5" s="121"/>
      <c r="D5" s="121"/>
    </row>
    <row r="6" spans="1:4" x14ac:dyDescent="0.25">
      <c r="A6" s="22" t="str">
        <f>+Balance!B59</f>
        <v>PETITS DEJEUNERS - BARS (HOTEL)</v>
      </c>
      <c r="B6" s="121"/>
      <c r="C6" s="121"/>
      <c r="D6" s="121"/>
    </row>
    <row r="7" spans="1:4" x14ac:dyDescent="0.25">
      <c r="A7" s="22" t="str">
        <f>+Balance!B60</f>
        <v>PRESTATIONS RESTAURANT</v>
      </c>
      <c r="B7" s="3"/>
      <c r="C7" s="121"/>
      <c r="D7" s="121"/>
    </row>
    <row r="8" spans="1:4" x14ac:dyDescent="0.25">
      <c r="A8" s="22" t="str">
        <f>+Balance!B61</f>
        <v>SERVICES HOTEL</v>
      </c>
      <c r="B8" s="121"/>
      <c r="C8" s="122"/>
      <c r="D8" s="121"/>
    </row>
    <row r="9" spans="1:4" x14ac:dyDescent="0.25">
      <c r="A9" s="22" t="str">
        <f>+Balance!B62</f>
        <v>FRAIS ACCESSOIRES FACTURES HOTEL</v>
      </c>
      <c r="B9" s="121"/>
      <c r="C9" s="122"/>
      <c r="D9" s="121"/>
    </row>
    <row r="10" spans="1:4" x14ac:dyDescent="0.25">
      <c r="A10" s="77" t="s">
        <v>114</v>
      </c>
      <c r="B10" s="30"/>
      <c r="C10" s="30"/>
      <c r="D10" s="30"/>
    </row>
    <row r="11" spans="1:4" x14ac:dyDescent="0.25">
      <c r="A11" s="25" t="s">
        <v>111</v>
      </c>
      <c r="B11" s="26"/>
      <c r="C11" s="26"/>
      <c r="D11" s="27"/>
    </row>
    <row r="12" spans="1:4" x14ac:dyDescent="0.25">
      <c r="A12" s="25" t="s">
        <v>115</v>
      </c>
      <c r="B12" s="28"/>
      <c r="C12" s="28"/>
      <c r="D12" s="29"/>
    </row>
    <row r="13" spans="1:4" x14ac:dyDescent="0.25">
      <c r="A13" s="3" t="s">
        <v>116</v>
      </c>
      <c r="B13" s="30"/>
      <c r="C13" s="30"/>
      <c r="D13" s="31"/>
    </row>
    <row r="14" spans="1:4" x14ac:dyDescent="0.25">
      <c r="A14" s="136" t="s">
        <v>117</v>
      </c>
      <c r="B14" s="137"/>
      <c r="C14" s="137"/>
      <c r="D14" s="138"/>
    </row>
    <row r="15" spans="1:4" x14ac:dyDescent="0.25">
      <c r="A15" s="32" t="s">
        <v>138</v>
      </c>
      <c r="B15" s="43"/>
      <c r="C15" s="43"/>
      <c r="D15" s="43"/>
    </row>
    <row r="16" spans="1:4" x14ac:dyDescent="0.25">
      <c r="A16" s="32" t="s">
        <v>139</v>
      </c>
      <c r="B16" s="43"/>
      <c r="C16" s="43"/>
      <c r="D16" s="43"/>
    </row>
    <row r="17" spans="1:4" x14ac:dyDescent="0.25">
      <c r="A17" s="32" t="s">
        <v>50</v>
      </c>
      <c r="B17" s="43"/>
      <c r="C17" s="43"/>
      <c r="D17" s="43"/>
    </row>
    <row r="18" spans="1:4" x14ac:dyDescent="0.25">
      <c r="A18" s="32"/>
      <c r="B18" s="43"/>
      <c r="C18" s="43"/>
      <c r="D18" s="43"/>
    </row>
    <row r="19" spans="1:4" x14ac:dyDescent="0.25">
      <c r="A19" s="32"/>
      <c r="B19" s="43"/>
      <c r="C19" s="43"/>
      <c r="D19" s="43"/>
    </row>
    <row r="20" spans="1:4" x14ac:dyDescent="0.25">
      <c r="A20" s="24" t="s">
        <v>118</v>
      </c>
      <c r="B20" s="38"/>
      <c r="C20" s="38"/>
      <c r="D20" s="38"/>
    </row>
    <row r="21" spans="1:4" x14ac:dyDescent="0.25">
      <c r="A21" s="24" t="s">
        <v>119</v>
      </c>
      <c r="B21" s="38"/>
      <c r="C21" s="38"/>
      <c r="D21" s="38"/>
    </row>
    <row r="22" spans="1:4" x14ac:dyDescent="0.25">
      <c r="A22" s="24" t="s">
        <v>120</v>
      </c>
      <c r="B22" s="38"/>
      <c r="C22" s="38"/>
      <c r="D22" s="38"/>
    </row>
    <row r="23" spans="1:4" x14ac:dyDescent="0.25">
      <c r="A23" s="24" t="s">
        <v>147</v>
      </c>
      <c r="B23" s="38"/>
      <c r="C23" s="38"/>
      <c r="D23" s="38"/>
    </row>
    <row r="24" spans="1:4" x14ac:dyDescent="0.25">
      <c r="A24" s="24" t="s">
        <v>121</v>
      </c>
      <c r="B24" s="39"/>
      <c r="C24" s="39"/>
      <c r="D24" s="39"/>
    </row>
    <row r="25" spans="1:4" x14ac:dyDescent="0.25">
      <c r="A25" s="139" t="s">
        <v>122</v>
      </c>
      <c r="B25" s="140"/>
      <c r="C25" s="140"/>
      <c r="D25" s="140"/>
    </row>
    <row r="26" spans="1:4" x14ac:dyDescent="0.25">
      <c r="A26" s="32"/>
      <c r="B26" s="33"/>
      <c r="C26" s="33"/>
      <c r="D26" s="40"/>
    </row>
    <row r="27" spans="1:4" x14ac:dyDescent="0.25">
      <c r="A27" s="34"/>
      <c r="B27" s="35"/>
      <c r="C27" s="35"/>
      <c r="D27" s="41"/>
    </row>
    <row r="28" spans="1:4" x14ac:dyDescent="0.25">
      <c r="A28" s="34"/>
      <c r="B28" s="35"/>
      <c r="C28" s="35"/>
      <c r="D28" s="41"/>
    </row>
    <row r="29" spans="1:4" x14ac:dyDescent="0.25">
      <c r="A29" s="34"/>
      <c r="B29" s="35"/>
      <c r="C29" s="35"/>
      <c r="D29" s="41"/>
    </row>
    <row r="30" spans="1:4" x14ac:dyDescent="0.25">
      <c r="A30" s="34"/>
      <c r="B30" s="35"/>
      <c r="C30" s="35"/>
      <c r="D30" s="41"/>
    </row>
    <row r="31" spans="1:4" x14ac:dyDescent="0.25">
      <c r="A31" s="34"/>
      <c r="B31" s="35"/>
      <c r="C31" s="35"/>
      <c r="D31" s="41"/>
    </row>
    <row r="32" spans="1:4" x14ac:dyDescent="0.25">
      <c r="A32" s="34"/>
      <c r="B32" s="35"/>
      <c r="C32" s="35"/>
      <c r="D32" s="41"/>
    </row>
    <row r="33" spans="1:5" x14ac:dyDescent="0.25">
      <c r="A33" s="36"/>
      <c r="B33" s="37"/>
      <c r="C33" s="37"/>
      <c r="D33" s="42"/>
    </row>
    <row r="34" spans="1:5" x14ac:dyDescent="0.25">
      <c r="A34" s="24" t="s">
        <v>123</v>
      </c>
      <c r="B34" s="43"/>
      <c r="C34" s="43"/>
      <c r="D34" s="43"/>
    </row>
    <row r="35" spans="1:5" x14ac:dyDescent="0.25">
      <c r="A35" s="24" t="s">
        <v>131</v>
      </c>
      <c r="B35" s="38"/>
      <c r="C35" s="38"/>
      <c r="D35" s="38"/>
      <c r="E35" s="44"/>
    </row>
    <row r="36" spans="1:5" x14ac:dyDescent="0.25">
      <c r="A36" s="24" t="s">
        <v>132</v>
      </c>
      <c r="B36" s="39"/>
      <c r="C36" s="39"/>
      <c r="D36" s="39"/>
      <c r="E36" s="44"/>
    </row>
    <row r="37" spans="1:5" x14ac:dyDescent="0.25">
      <c r="A37" s="136" t="s">
        <v>124</v>
      </c>
      <c r="B37" s="141"/>
      <c r="C37" s="141"/>
      <c r="D37" s="142"/>
    </row>
    <row r="38" spans="1:5" x14ac:dyDescent="0.25">
      <c r="A38" s="22"/>
      <c r="B38" s="45"/>
      <c r="C38" s="46"/>
      <c r="D38" s="33"/>
    </row>
    <row r="39" spans="1:5" x14ac:dyDescent="0.25">
      <c r="A39" s="23"/>
      <c r="B39" s="47"/>
      <c r="C39" s="48"/>
      <c r="D39" s="35"/>
    </row>
    <row r="40" spans="1:5" x14ac:dyDescent="0.25">
      <c r="A40" s="23"/>
      <c r="B40" s="47"/>
      <c r="C40" s="48"/>
      <c r="D40" s="35"/>
    </row>
    <row r="41" spans="1:5" x14ac:dyDescent="0.25">
      <c r="A41" s="23"/>
      <c r="B41" s="47"/>
      <c r="C41" s="48"/>
      <c r="D41" s="35"/>
    </row>
    <row r="42" spans="1:5" x14ac:dyDescent="0.25">
      <c r="A42" s="23"/>
      <c r="B42" s="47"/>
      <c r="C42" s="48"/>
      <c r="D42" s="35"/>
    </row>
    <row r="43" spans="1:5" x14ac:dyDescent="0.25">
      <c r="A43" s="23"/>
      <c r="B43" s="47"/>
      <c r="C43" s="48"/>
      <c r="D43" s="35"/>
    </row>
    <row r="44" spans="1:5" x14ac:dyDescent="0.25">
      <c r="A44" s="23"/>
      <c r="B44" s="49"/>
      <c r="C44" s="48"/>
      <c r="D44" s="35"/>
    </row>
    <row r="45" spans="1:5" x14ac:dyDescent="0.25">
      <c r="A45" s="132" t="s">
        <v>125</v>
      </c>
      <c r="B45" s="133"/>
      <c r="C45" s="134"/>
      <c r="D45" s="38"/>
    </row>
    <row r="46" spans="1:5" x14ac:dyDescent="0.25">
      <c r="A46" s="132" t="s">
        <v>126</v>
      </c>
      <c r="B46" s="133"/>
      <c r="C46" s="134"/>
      <c r="D46" s="38"/>
    </row>
    <row r="47" spans="1:5" x14ac:dyDescent="0.25">
      <c r="A47" s="50" t="s">
        <v>128</v>
      </c>
      <c r="B47" s="51"/>
      <c r="C47" s="51"/>
      <c r="D47" s="52"/>
    </row>
    <row r="48" spans="1:5" x14ac:dyDescent="0.25">
      <c r="A48" s="50" t="s">
        <v>127</v>
      </c>
      <c r="B48" s="53"/>
      <c r="C48" s="53"/>
      <c r="D48" s="54"/>
    </row>
    <row r="49" spans="1:4" x14ac:dyDescent="0.25">
      <c r="A49" s="50" t="s">
        <v>129</v>
      </c>
      <c r="B49" s="53"/>
      <c r="C49" s="53"/>
    </row>
    <row r="50" spans="1:4" x14ac:dyDescent="0.25">
      <c r="A50" s="50" t="s">
        <v>130</v>
      </c>
      <c r="B50" s="55"/>
      <c r="C50" s="55"/>
    </row>
    <row r="51" spans="1:4" x14ac:dyDescent="0.25">
      <c r="A51" s="130" t="s">
        <v>140</v>
      </c>
      <c r="B51" s="131"/>
      <c r="C51" s="131"/>
      <c r="D51" s="131"/>
    </row>
    <row r="52" spans="1:4" x14ac:dyDescent="0.25">
      <c r="A52" s="130"/>
      <c r="B52" s="131"/>
      <c r="C52" s="131"/>
      <c r="D52" s="131"/>
    </row>
    <row r="53" spans="1:4" x14ac:dyDescent="0.25">
      <c r="A53" s="130"/>
      <c r="B53" s="131"/>
      <c r="C53" s="131"/>
      <c r="D53" s="131"/>
    </row>
  </sheetData>
  <mergeCells count="9">
    <mergeCell ref="A51:D51"/>
    <mergeCell ref="A52:D52"/>
    <mergeCell ref="A53:D53"/>
    <mergeCell ref="A46:C46"/>
    <mergeCell ref="A1:D1"/>
    <mergeCell ref="A14:D14"/>
    <mergeCell ref="A25:D25"/>
    <mergeCell ref="A37:D37"/>
    <mergeCell ref="A45:C45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"/>
  <sheetViews>
    <sheetView topLeftCell="E1" zoomScale="115" zoomScaleNormal="115" workbookViewId="0">
      <selection activeCell="G10" sqref="G10"/>
    </sheetView>
  </sheetViews>
  <sheetFormatPr baseColWidth="10" defaultColWidth="11.42578125" defaultRowHeight="15" x14ac:dyDescent="0.25"/>
  <cols>
    <col min="7" max="7" width="13.5703125" customWidth="1"/>
    <col min="8" max="8" width="10" customWidth="1"/>
    <col min="9" max="9" width="7.85546875" customWidth="1"/>
    <col min="10" max="10" width="6.28515625" customWidth="1"/>
  </cols>
  <sheetData>
    <row r="1" spans="1:10" ht="15.75" x14ac:dyDescent="0.25">
      <c r="A1" s="143" t="s">
        <v>98</v>
      </c>
      <c r="B1" s="143"/>
      <c r="C1" s="143"/>
      <c r="D1" s="143"/>
      <c r="E1" s="143"/>
    </row>
    <row r="2" spans="1:10" ht="15.75" x14ac:dyDescent="0.25">
      <c r="A2" s="86"/>
    </row>
    <row r="3" spans="1:10" s="109" customFormat="1" ht="56.25" customHeight="1" x14ac:dyDescent="0.25">
      <c r="A3" s="144" t="s">
        <v>101</v>
      </c>
      <c r="B3" s="145"/>
      <c r="C3" s="145"/>
      <c r="D3" s="145"/>
      <c r="E3" s="145"/>
      <c r="F3" s="145"/>
      <c r="G3" s="110">
        <v>18</v>
      </c>
      <c r="H3" s="111"/>
      <c r="I3" s="111"/>
      <c r="J3" s="112"/>
    </row>
    <row r="4" spans="1:10" s="109" customFormat="1" ht="30" customHeight="1" x14ac:dyDescent="0.25">
      <c r="A4" s="144" t="s">
        <v>103</v>
      </c>
      <c r="B4" s="145"/>
      <c r="C4" s="145"/>
      <c r="D4" s="145"/>
      <c r="E4" s="145"/>
      <c r="F4" s="145"/>
      <c r="G4" s="113">
        <v>60</v>
      </c>
      <c r="H4" s="113" t="s">
        <v>102</v>
      </c>
      <c r="I4" s="111"/>
      <c r="J4" s="112"/>
    </row>
    <row r="5" spans="1:10" s="109" customFormat="1" ht="23.25" customHeight="1" x14ac:dyDescent="0.25">
      <c r="A5" s="144" t="s">
        <v>104</v>
      </c>
      <c r="B5" s="145"/>
      <c r="C5" s="145"/>
      <c r="D5" s="145"/>
      <c r="E5" s="145"/>
      <c r="F5" s="145"/>
      <c r="G5" s="110">
        <v>14</v>
      </c>
      <c r="H5" s="113" t="s">
        <v>99</v>
      </c>
      <c r="I5" s="113">
        <v>100</v>
      </c>
      <c r="J5" s="114" t="s">
        <v>100</v>
      </c>
    </row>
    <row r="6" spans="1:10" s="109" customFormat="1" ht="28.5" customHeight="1" x14ac:dyDescent="0.25">
      <c r="A6" s="144" t="s">
        <v>105</v>
      </c>
      <c r="B6" s="145"/>
      <c r="C6" s="145"/>
      <c r="D6" s="145"/>
      <c r="E6" s="145"/>
      <c r="F6" s="145"/>
      <c r="G6" s="110">
        <v>17580</v>
      </c>
      <c r="H6" s="111"/>
      <c r="I6" s="111"/>
      <c r="J6" s="112"/>
    </row>
    <row r="7" spans="1:10" s="109" customFormat="1" ht="30.75" customHeight="1" x14ac:dyDescent="0.25">
      <c r="A7" s="146" t="s">
        <v>107</v>
      </c>
      <c r="B7" s="147"/>
      <c r="C7" s="147"/>
      <c r="D7" s="147"/>
      <c r="E7" s="147"/>
      <c r="F7" s="147"/>
      <c r="G7" s="115">
        <v>5</v>
      </c>
      <c r="H7" s="115" t="s">
        <v>106</v>
      </c>
      <c r="I7" s="111"/>
      <c r="J7" s="112"/>
    </row>
    <row r="8" spans="1:10" ht="39.75" customHeight="1" x14ac:dyDescent="0.25">
      <c r="A8" s="144" t="s">
        <v>108</v>
      </c>
      <c r="B8" s="145"/>
      <c r="C8" s="145"/>
      <c r="D8" s="145"/>
      <c r="E8" s="145"/>
      <c r="F8" s="145"/>
      <c r="G8" s="116">
        <v>5</v>
      </c>
      <c r="H8" s="116" t="s">
        <v>106</v>
      </c>
      <c r="I8" s="117"/>
      <c r="J8" s="118"/>
    </row>
    <row r="9" spans="1:10" ht="15.75" x14ac:dyDescent="0.25">
      <c r="A9" s="119" t="s">
        <v>109</v>
      </c>
      <c r="B9" s="117"/>
      <c r="C9" s="117"/>
      <c r="D9" s="117"/>
      <c r="E9" s="117"/>
      <c r="F9" s="117"/>
      <c r="G9" s="120">
        <v>0.05</v>
      </c>
      <c r="H9" s="117"/>
      <c r="I9" s="117"/>
      <c r="J9" s="118"/>
    </row>
    <row r="10" spans="1:10" x14ac:dyDescent="0.25">
      <c r="G10" s="98">
        <f>+G9*G6</f>
        <v>879</v>
      </c>
    </row>
  </sheetData>
  <mergeCells count="7">
    <mergeCell ref="A1:E1"/>
    <mergeCell ref="A3:F3"/>
    <mergeCell ref="A5:F5"/>
    <mergeCell ref="A6:F6"/>
    <mergeCell ref="A8:F8"/>
    <mergeCell ref="A4:F4"/>
    <mergeCell ref="A7:F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"/>
  <sheetViews>
    <sheetView workbookViewId="0">
      <selection activeCell="A3" sqref="A3:F3"/>
    </sheetView>
  </sheetViews>
  <sheetFormatPr baseColWidth="10" defaultRowHeight="12.75" x14ac:dyDescent="0.2"/>
  <cols>
    <col min="1" max="1" width="20.42578125" style="56" customWidth="1"/>
    <col min="2" max="6" width="11.85546875" style="56" customWidth="1"/>
    <col min="7" max="7" width="7.7109375" style="56" customWidth="1"/>
    <col min="8" max="8" width="16.7109375" style="56" customWidth="1"/>
    <col min="9" max="256" width="10.85546875" style="56"/>
    <col min="257" max="257" width="18.28515625" style="56" customWidth="1"/>
    <col min="258" max="263" width="10.85546875" style="56"/>
    <col min="264" max="264" width="16.7109375" style="56" customWidth="1"/>
    <col min="265" max="512" width="10.85546875" style="56"/>
    <col min="513" max="513" width="18.28515625" style="56" customWidth="1"/>
    <col min="514" max="519" width="10.85546875" style="56"/>
    <col min="520" max="520" width="16.7109375" style="56" customWidth="1"/>
    <col min="521" max="768" width="10.85546875" style="56"/>
    <col min="769" max="769" width="18.28515625" style="56" customWidth="1"/>
    <col min="770" max="775" width="10.85546875" style="56"/>
    <col min="776" max="776" width="16.7109375" style="56" customWidth="1"/>
    <col min="777" max="1024" width="10.85546875" style="56"/>
    <col min="1025" max="1025" width="18.28515625" style="56" customWidth="1"/>
    <col min="1026" max="1031" width="10.85546875" style="56"/>
    <col min="1032" max="1032" width="16.7109375" style="56" customWidth="1"/>
    <col min="1033" max="1280" width="10.85546875" style="56"/>
    <col min="1281" max="1281" width="18.28515625" style="56" customWidth="1"/>
    <col min="1282" max="1287" width="10.85546875" style="56"/>
    <col min="1288" max="1288" width="16.7109375" style="56" customWidth="1"/>
    <col min="1289" max="1536" width="10.85546875" style="56"/>
    <col min="1537" max="1537" width="18.28515625" style="56" customWidth="1"/>
    <col min="1538" max="1543" width="10.85546875" style="56"/>
    <col min="1544" max="1544" width="16.7109375" style="56" customWidth="1"/>
    <col min="1545" max="1792" width="10.85546875" style="56"/>
    <col min="1793" max="1793" width="18.28515625" style="56" customWidth="1"/>
    <col min="1794" max="1799" width="10.85546875" style="56"/>
    <col min="1800" max="1800" width="16.7109375" style="56" customWidth="1"/>
    <col min="1801" max="2048" width="10.85546875" style="56"/>
    <col min="2049" max="2049" width="18.28515625" style="56" customWidth="1"/>
    <col min="2050" max="2055" width="10.85546875" style="56"/>
    <col min="2056" max="2056" width="16.7109375" style="56" customWidth="1"/>
    <col min="2057" max="2304" width="10.85546875" style="56"/>
    <col min="2305" max="2305" width="18.28515625" style="56" customWidth="1"/>
    <col min="2306" max="2311" width="10.85546875" style="56"/>
    <col min="2312" max="2312" width="16.7109375" style="56" customWidth="1"/>
    <col min="2313" max="2560" width="10.85546875" style="56"/>
    <col min="2561" max="2561" width="18.28515625" style="56" customWidth="1"/>
    <col min="2562" max="2567" width="10.85546875" style="56"/>
    <col min="2568" max="2568" width="16.7109375" style="56" customWidth="1"/>
    <col min="2569" max="2816" width="10.85546875" style="56"/>
    <col min="2817" max="2817" width="18.28515625" style="56" customWidth="1"/>
    <col min="2818" max="2823" width="10.85546875" style="56"/>
    <col min="2824" max="2824" width="16.7109375" style="56" customWidth="1"/>
    <col min="2825" max="3072" width="10.85546875" style="56"/>
    <col min="3073" max="3073" width="18.28515625" style="56" customWidth="1"/>
    <col min="3074" max="3079" width="10.85546875" style="56"/>
    <col min="3080" max="3080" width="16.7109375" style="56" customWidth="1"/>
    <col min="3081" max="3328" width="10.85546875" style="56"/>
    <col min="3329" max="3329" width="18.28515625" style="56" customWidth="1"/>
    <col min="3330" max="3335" width="10.85546875" style="56"/>
    <col min="3336" max="3336" width="16.7109375" style="56" customWidth="1"/>
    <col min="3337" max="3584" width="10.85546875" style="56"/>
    <col min="3585" max="3585" width="18.28515625" style="56" customWidth="1"/>
    <col min="3586" max="3591" width="10.85546875" style="56"/>
    <col min="3592" max="3592" width="16.7109375" style="56" customWidth="1"/>
    <col min="3593" max="3840" width="10.85546875" style="56"/>
    <col min="3841" max="3841" width="18.28515625" style="56" customWidth="1"/>
    <col min="3842" max="3847" width="10.85546875" style="56"/>
    <col min="3848" max="3848" width="16.7109375" style="56" customWidth="1"/>
    <col min="3849" max="4096" width="10.85546875" style="56"/>
    <col min="4097" max="4097" width="18.28515625" style="56" customWidth="1"/>
    <col min="4098" max="4103" width="10.85546875" style="56"/>
    <col min="4104" max="4104" width="16.7109375" style="56" customWidth="1"/>
    <col min="4105" max="4352" width="10.85546875" style="56"/>
    <col min="4353" max="4353" width="18.28515625" style="56" customWidth="1"/>
    <col min="4354" max="4359" width="10.85546875" style="56"/>
    <col min="4360" max="4360" width="16.7109375" style="56" customWidth="1"/>
    <col min="4361" max="4608" width="10.85546875" style="56"/>
    <col min="4609" max="4609" width="18.28515625" style="56" customWidth="1"/>
    <col min="4610" max="4615" width="10.85546875" style="56"/>
    <col min="4616" max="4616" width="16.7109375" style="56" customWidth="1"/>
    <col min="4617" max="4864" width="10.85546875" style="56"/>
    <col min="4865" max="4865" width="18.28515625" style="56" customWidth="1"/>
    <col min="4866" max="4871" width="10.85546875" style="56"/>
    <col min="4872" max="4872" width="16.7109375" style="56" customWidth="1"/>
    <col min="4873" max="5120" width="10.85546875" style="56"/>
    <col min="5121" max="5121" width="18.28515625" style="56" customWidth="1"/>
    <col min="5122" max="5127" width="10.85546875" style="56"/>
    <col min="5128" max="5128" width="16.7109375" style="56" customWidth="1"/>
    <col min="5129" max="5376" width="10.85546875" style="56"/>
    <col min="5377" max="5377" width="18.28515625" style="56" customWidth="1"/>
    <col min="5378" max="5383" width="10.85546875" style="56"/>
    <col min="5384" max="5384" width="16.7109375" style="56" customWidth="1"/>
    <col min="5385" max="5632" width="10.85546875" style="56"/>
    <col min="5633" max="5633" width="18.28515625" style="56" customWidth="1"/>
    <col min="5634" max="5639" width="10.85546875" style="56"/>
    <col min="5640" max="5640" width="16.7109375" style="56" customWidth="1"/>
    <col min="5641" max="5888" width="10.85546875" style="56"/>
    <col min="5889" max="5889" width="18.28515625" style="56" customWidth="1"/>
    <col min="5890" max="5895" width="10.85546875" style="56"/>
    <col min="5896" max="5896" width="16.7109375" style="56" customWidth="1"/>
    <col min="5897" max="6144" width="10.85546875" style="56"/>
    <col min="6145" max="6145" width="18.28515625" style="56" customWidth="1"/>
    <col min="6146" max="6151" width="10.85546875" style="56"/>
    <col min="6152" max="6152" width="16.7109375" style="56" customWidth="1"/>
    <col min="6153" max="6400" width="10.85546875" style="56"/>
    <col min="6401" max="6401" width="18.28515625" style="56" customWidth="1"/>
    <col min="6402" max="6407" width="10.85546875" style="56"/>
    <col min="6408" max="6408" width="16.7109375" style="56" customWidth="1"/>
    <col min="6409" max="6656" width="10.85546875" style="56"/>
    <col min="6657" max="6657" width="18.28515625" style="56" customWidth="1"/>
    <col min="6658" max="6663" width="10.85546875" style="56"/>
    <col min="6664" max="6664" width="16.7109375" style="56" customWidth="1"/>
    <col min="6665" max="6912" width="10.85546875" style="56"/>
    <col min="6913" max="6913" width="18.28515625" style="56" customWidth="1"/>
    <col min="6914" max="6919" width="10.85546875" style="56"/>
    <col min="6920" max="6920" width="16.7109375" style="56" customWidth="1"/>
    <col min="6921" max="7168" width="10.85546875" style="56"/>
    <col min="7169" max="7169" width="18.28515625" style="56" customWidth="1"/>
    <col min="7170" max="7175" width="10.85546875" style="56"/>
    <col min="7176" max="7176" width="16.7109375" style="56" customWidth="1"/>
    <col min="7177" max="7424" width="10.85546875" style="56"/>
    <col min="7425" max="7425" width="18.28515625" style="56" customWidth="1"/>
    <col min="7426" max="7431" width="10.85546875" style="56"/>
    <col min="7432" max="7432" width="16.7109375" style="56" customWidth="1"/>
    <col min="7433" max="7680" width="10.85546875" style="56"/>
    <col min="7681" max="7681" width="18.28515625" style="56" customWidth="1"/>
    <col min="7682" max="7687" width="10.85546875" style="56"/>
    <col min="7688" max="7688" width="16.7109375" style="56" customWidth="1"/>
    <col min="7689" max="7936" width="10.85546875" style="56"/>
    <col min="7937" max="7937" width="18.28515625" style="56" customWidth="1"/>
    <col min="7938" max="7943" width="10.85546875" style="56"/>
    <col min="7944" max="7944" width="16.7109375" style="56" customWidth="1"/>
    <col min="7945" max="8192" width="10.85546875" style="56"/>
    <col min="8193" max="8193" width="18.28515625" style="56" customWidth="1"/>
    <col min="8194" max="8199" width="10.85546875" style="56"/>
    <col min="8200" max="8200" width="16.7109375" style="56" customWidth="1"/>
    <col min="8201" max="8448" width="10.85546875" style="56"/>
    <col min="8449" max="8449" width="18.28515625" style="56" customWidth="1"/>
    <col min="8450" max="8455" width="10.85546875" style="56"/>
    <col min="8456" max="8456" width="16.7109375" style="56" customWidth="1"/>
    <col min="8457" max="8704" width="10.85546875" style="56"/>
    <col min="8705" max="8705" width="18.28515625" style="56" customWidth="1"/>
    <col min="8706" max="8711" width="10.85546875" style="56"/>
    <col min="8712" max="8712" width="16.7109375" style="56" customWidth="1"/>
    <col min="8713" max="8960" width="10.85546875" style="56"/>
    <col min="8961" max="8961" width="18.28515625" style="56" customWidth="1"/>
    <col min="8962" max="8967" width="10.85546875" style="56"/>
    <col min="8968" max="8968" width="16.7109375" style="56" customWidth="1"/>
    <col min="8969" max="9216" width="10.85546875" style="56"/>
    <col min="9217" max="9217" width="18.28515625" style="56" customWidth="1"/>
    <col min="9218" max="9223" width="10.85546875" style="56"/>
    <col min="9224" max="9224" width="16.7109375" style="56" customWidth="1"/>
    <col min="9225" max="9472" width="10.85546875" style="56"/>
    <col min="9473" max="9473" width="18.28515625" style="56" customWidth="1"/>
    <col min="9474" max="9479" width="10.85546875" style="56"/>
    <col min="9480" max="9480" width="16.7109375" style="56" customWidth="1"/>
    <col min="9481" max="9728" width="10.85546875" style="56"/>
    <col min="9729" max="9729" width="18.28515625" style="56" customWidth="1"/>
    <col min="9730" max="9735" width="10.85546875" style="56"/>
    <col min="9736" max="9736" width="16.7109375" style="56" customWidth="1"/>
    <col min="9737" max="9984" width="10.85546875" style="56"/>
    <col min="9985" max="9985" width="18.28515625" style="56" customWidth="1"/>
    <col min="9986" max="9991" width="10.85546875" style="56"/>
    <col min="9992" max="9992" width="16.7109375" style="56" customWidth="1"/>
    <col min="9993" max="10240" width="10.85546875" style="56"/>
    <col min="10241" max="10241" width="18.28515625" style="56" customWidth="1"/>
    <col min="10242" max="10247" width="10.85546875" style="56"/>
    <col min="10248" max="10248" width="16.7109375" style="56" customWidth="1"/>
    <col min="10249" max="10496" width="10.85546875" style="56"/>
    <col min="10497" max="10497" width="18.28515625" style="56" customWidth="1"/>
    <col min="10498" max="10503" width="10.85546875" style="56"/>
    <col min="10504" max="10504" width="16.7109375" style="56" customWidth="1"/>
    <col min="10505" max="10752" width="10.85546875" style="56"/>
    <col min="10753" max="10753" width="18.28515625" style="56" customWidth="1"/>
    <col min="10754" max="10759" width="10.85546875" style="56"/>
    <col min="10760" max="10760" width="16.7109375" style="56" customWidth="1"/>
    <col min="10761" max="11008" width="10.85546875" style="56"/>
    <col min="11009" max="11009" width="18.28515625" style="56" customWidth="1"/>
    <col min="11010" max="11015" width="10.85546875" style="56"/>
    <col min="11016" max="11016" width="16.7109375" style="56" customWidth="1"/>
    <col min="11017" max="11264" width="10.85546875" style="56"/>
    <col min="11265" max="11265" width="18.28515625" style="56" customWidth="1"/>
    <col min="11266" max="11271" width="10.85546875" style="56"/>
    <col min="11272" max="11272" width="16.7109375" style="56" customWidth="1"/>
    <col min="11273" max="11520" width="10.85546875" style="56"/>
    <col min="11521" max="11521" width="18.28515625" style="56" customWidth="1"/>
    <col min="11522" max="11527" width="10.85546875" style="56"/>
    <col min="11528" max="11528" width="16.7109375" style="56" customWidth="1"/>
    <col min="11529" max="11776" width="10.85546875" style="56"/>
    <col min="11777" max="11777" width="18.28515625" style="56" customWidth="1"/>
    <col min="11778" max="11783" width="10.85546875" style="56"/>
    <col min="11784" max="11784" width="16.7109375" style="56" customWidth="1"/>
    <col min="11785" max="12032" width="10.85546875" style="56"/>
    <col min="12033" max="12033" width="18.28515625" style="56" customWidth="1"/>
    <col min="12034" max="12039" width="10.85546875" style="56"/>
    <col min="12040" max="12040" width="16.7109375" style="56" customWidth="1"/>
    <col min="12041" max="12288" width="10.85546875" style="56"/>
    <col min="12289" max="12289" width="18.28515625" style="56" customWidth="1"/>
    <col min="12290" max="12295" width="10.85546875" style="56"/>
    <col min="12296" max="12296" width="16.7109375" style="56" customWidth="1"/>
    <col min="12297" max="12544" width="10.85546875" style="56"/>
    <col min="12545" max="12545" width="18.28515625" style="56" customWidth="1"/>
    <col min="12546" max="12551" width="10.85546875" style="56"/>
    <col min="12552" max="12552" width="16.7109375" style="56" customWidth="1"/>
    <col min="12553" max="12800" width="10.85546875" style="56"/>
    <col min="12801" max="12801" width="18.28515625" style="56" customWidth="1"/>
    <col min="12802" max="12807" width="10.85546875" style="56"/>
    <col min="12808" max="12808" width="16.7109375" style="56" customWidth="1"/>
    <col min="12809" max="13056" width="10.85546875" style="56"/>
    <col min="13057" max="13057" width="18.28515625" style="56" customWidth="1"/>
    <col min="13058" max="13063" width="10.85546875" style="56"/>
    <col min="13064" max="13064" width="16.7109375" style="56" customWidth="1"/>
    <col min="13065" max="13312" width="10.85546875" style="56"/>
    <col min="13313" max="13313" width="18.28515625" style="56" customWidth="1"/>
    <col min="13314" max="13319" width="10.85546875" style="56"/>
    <col min="13320" max="13320" width="16.7109375" style="56" customWidth="1"/>
    <col min="13321" max="13568" width="10.85546875" style="56"/>
    <col min="13569" max="13569" width="18.28515625" style="56" customWidth="1"/>
    <col min="13570" max="13575" width="10.85546875" style="56"/>
    <col min="13576" max="13576" width="16.7109375" style="56" customWidth="1"/>
    <col min="13577" max="13824" width="10.85546875" style="56"/>
    <col min="13825" max="13825" width="18.28515625" style="56" customWidth="1"/>
    <col min="13826" max="13831" width="10.85546875" style="56"/>
    <col min="13832" max="13832" width="16.7109375" style="56" customWidth="1"/>
    <col min="13833" max="14080" width="10.85546875" style="56"/>
    <col min="14081" max="14081" width="18.28515625" style="56" customWidth="1"/>
    <col min="14082" max="14087" width="10.85546875" style="56"/>
    <col min="14088" max="14088" width="16.7109375" style="56" customWidth="1"/>
    <col min="14089" max="14336" width="10.85546875" style="56"/>
    <col min="14337" max="14337" width="18.28515625" style="56" customWidth="1"/>
    <col min="14338" max="14343" width="10.85546875" style="56"/>
    <col min="14344" max="14344" width="16.7109375" style="56" customWidth="1"/>
    <col min="14345" max="14592" width="10.85546875" style="56"/>
    <col min="14593" max="14593" width="18.28515625" style="56" customWidth="1"/>
    <col min="14594" max="14599" width="10.85546875" style="56"/>
    <col min="14600" max="14600" width="16.7109375" style="56" customWidth="1"/>
    <col min="14601" max="14848" width="10.85546875" style="56"/>
    <col min="14849" max="14849" width="18.28515625" style="56" customWidth="1"/>
    <col min="14850" max="14855" width="10.85546875" style="56"/>
    <col min="14856" max="14856" width="16.7109375" style="56" customWidth="1"/>
    <col min="14857" max="15104" width="10.85546875" style="56"/>
    <col min="15105" max="15105" width="18.28515625" style="56" customWidth="1"/>
    <col min="15106" max="15111" width="10.85546875" style="56"/>
    <col min="15112" max="15112" width="16.7109375" style="56" customWidth="1"/>
    <col min="15113" max="15360" width="10.85546875" style="56"/>
    <col min="15361" max="15361" width="18.28515625" style="56" customWidth="1"/>
    <col min="15362" max="15367" width="10.85546875" style="56"/>
    <col min="15368" max="15368" width="16.7109375" style="56" customWidth="1"/>
    <col min="15369" max="15616" width="10.85546875" style="56"/>
    <col min="15617" max="15617" width="18.28515625" style="56" customWidth="1"/>
    <col min="15618" max="15623" width="10.85546875" style="56"/>
    <col min="15624" max="15624" width="16.7109375" style="56" customWidth="1"/>
    <col min="15625" max="15872" width="10.85546875" style="56"/>
    <col min="15873" max="15873" width="18.28515625" style="56" customWidth="1"/>
    <col min="15874" max="15879" width="10.85546875" style="56"/>
    <col min="15880" max="15880" width="16.7109375" style="56" customWidth="1"/>
    <col min="15881" max="16128" width="10.85546875" style="56"/>
    <col min="16129" max="16129" width="18.28515625" style="56" customWidth="1"/>
    <col min="16130" max="16135" width="10.85546875" style="56"/>
    <col min="16136" max="16136" width="16.7109375" style="56" customWidth="1"/>
    <col min="16137" max="16384" width="10.85546875" style="56"/>
  </cols>
  <sheetData>
    <row r="1" spans="1:9" ht="15" x14ac:dyDescent="0.25">
      <c r="A1" s="148" t="s">
        <v>146</v>
      </c>
      <c r="B1" s="148"/>
      <c r="C1" s="148"/>
      <c r="D1" s="148"/>
      <c r="E1" s="148"/>
      <c r="F1" s="148"/>
    </row>
    <row r="2" spans="1:9" ht="15" x14ac:dyDescent="0.25">
      <c r="A2" s="123" t="s">
        <v>81</v>
      </c>
      <c r="B2" s="57">
        <v>55000</v>
      </c>
      <c r="C2" s="57">
        <v>55000</v>
      </c>
      <c r="D2" s="57">
        <v>60000</v>
      </c>
      <c r="E2" s="57">
        <v>65000</v>
      </c>
      <c r="F2" s="57">
        <v>70000</v>
      </c>
    </row>
    <row r="3" spans="1:9" x14ac:dyDescent="0.2">
      <c r="A3" s="58"/>
      <c r="B3" s="59"/>
      <c r="C3" s="59"/>
      <c r="D3" s="59"/>
      <c r="E3" s="59"/>
      <c r="F3" s="59"/>
    </row>
    <row r="4" spans="1:9" x14ac:dyDescent="0.2">
      <c r="A4" s="60"/>
      <c r="B4" s="61"/>
      <c r="C4" s="61"/>
      <c r="D4" s="61"/>
      <c r="E4" s="61"/>
      <c r="F4" s="61"/>
    </row>
    <row r="5" spans="1:9" x14ac:dyDescent="0.2">
      <c r="A5" s="60"/>
      <c r="B5" s="61"/>
      <c r="C5" s="61"/>
      <c r="D5" s="61"/>
      <c r="E5" s="61"/>
      <c r="F5" s="61"/>
    </row>
    <row r="6" spans="1:9" x14ac:dyDescent="0.2">
      <c r="A6" s="60"/>
      <c r="B6" s="62"/>
      <c r="C6" s="62"/>
      <c r="D6" s="62"/>
      <c r="E6" s="62"/>
      <c r="F6" s="62"/>
    </row>
    <row r="7" spans="1:9" x14ac:dyDescent="0.2">
      <c r="A7" s="63" t="s">
        <v>133</v>
      </c>
      <c r="B7" s="64"/>
      <c r="C7" s="64"/>
      <c r="D7" s="64"/>
      <c r="E7" s="64"/>
      <c r="F7" s="64"/>
    </row>
    <row r="9" spans="1:9" ht="15" x14ac:dyDescent="0.25">
      <c r="A9" s="148" t="s">
        <v>134</v>
      </c>
      <c r="B9" s="148"/>
      <c r="C9" s="148"/>
      <c r="D9" s="148"/>
      <c r="E9" s="148"/>
      <c r="F9" s="148"/>
      <c r="H9" s="149" t="s">
        <v>135</v>
      </c>
      <c r="I9" s="150"/>
    </row>
    <row r="10" spans="1:9" ht="15" customHeight="1" x14ac:dyDescent="0.2">
      <c r="A10" s="65"/>
      <c r="B10" s="57">
        <v>50000</v>
      </c>
      <c r="C10" s="57">
        <v>55000</v>
      </c>
      <c r="D10" s="57">
        <v>60000</v>
      </c>
      <c r="E10" s="57">
        <v>65000</v>
      </c>
      <c r="F10" s="57">
        <v>70000</v>
      </c>
      <c r="H10" s="65" t="s">
        <v>136</v>
      </c>
      <c r="I10" s="69"/>
    </row>
    <row r="11" spans="1:9" x14ac:dyDescent="0.2">
      <c r="A11" s="65" t="s">
        <v>141</v>
      </c>
      <c r="B11" s="66"/>
      <c r="C11" s="66"/>
      <c r="D11" s="66"/>
      <c r="E11" s="66"/>
      <c r="F11" s="66"/>
      <c r="H11" s="65" t="s">
        <v>137</v>
      </c>
      <c r="I11" s="66"/>
    </row>
    <row r="12" spans="1:9" x14ac:dyDescent="0.2">
      <c r="A12" s="67" t="s">
        <v>142</v>
      </c>
      <c r="B12" s="62"/>
      <c r="C12" s="62"/>
      <c r="D12" s="62"/>
      <c r="E12" s="62"/>
      <c r="F12" s="62"/>
      <c r="I12" s="68"/>
    </row>
    <row r="13" spans="1:9" x14ac:dyDescent="0.2">
      <c r="A13" s="67" t="s">
        <v>143</v>
      </c>
      <c r="B13" s="62"/>
      <c r="C13" s="62"/>
      <c r="D13" s="62"/>
      <c r="E13" s="62"/>
      <c r="F13" s="62"/>
    </row>
    <row r="14" spans="1:9" x14ac:dyDescent="0.2">
      <c r="A14" s="124" t="s">
        <v>144</v>
      </c>
      <c r="B14" s="124"/>
      <c r="C14" s="124"/>
      <c r="D14" s="124"/>
      <c r="E14" s="124"/>
      <c r="F14" s="124"/>
    </row>
    <row r="16" spans="1:9" x14ac:dyDescent="0.2">
      <c r="A16" s="56" t="s">
        <v>145</v>
      </c>
    </row>
  </sheetData>
  <mergeCells count="3">
    <mergeCell ref="A1:F1"/>
    <mergeCell ref="A9:F9"/>
    <mergeCell ref="H9:I9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&amp;C&amp;F&amp;A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1"/>
  <sheetViews>
    <sheetView workbookViewId="0"/>
  </sheetViews>
  <sheetFormatPr baseColWidth="10" defaultRowHeight="15" x14ac:dyDescent="0.25"/>
  <cols>
    <col min="1" max="1" width="12.28515625" style="74" customWidth="1"/>
    <col min="2" max="2" width="50.7109375" customWidth="1"/>
    <col min="3" max="4" width="11.85546875" style="13" customWidth="1"/>
  </cols>
  <sheetData>
    <row r="1" spans="1:22" x14ac:dyDescent="0.25">
      <c r="A1" s="9" t="s">
        <v>42</v>
      </c>
      <c r="B1" s="2" t="s">
        <v>43</v>
      </c>
      <c r="C1" s="12" t="s">
        <v>40</v>
      </c>
      <c r="D1" s="12" t="s">
        <v>41</v>
      </c>
    </row>
    <row r="2" spans="1:22" s="11" customFormat="1" ht="15.75" customHeight="1" x14ac:dyDescent="0.25">
      <c r="A2" s="70">
        <v>60110000</v>
      </c>
      <c r="B2" s="10" t="s">
        <v>46</v>
      </c>
      <c r="C2" s="17">
        <v>14258.9</v>
      </c>
      <c r="D2" s="17"/>
      <c r="E2" s="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x14ac:dyDescent="0.25">
      <c r="A3" s="71">
        <v>60120000</v>
      </c>
      <c r="B3" s="4" t="s">
        <v>47</v>
      </c>
      <c r="C3" s="15">
        <v>1142.4000000000001</v>
      </c>
      <c r="D3" s="15"/>
      <c r="E3" s="1"/>
    </row>
    <row r="4" spans="1:22" x14ac:dyDescent="0.25">
      <c r="A4" s="72">
        <v>60130000</v>
      </c>
      <c r="B4" s="3" t="s">
        <v>48</v>
      </c>
      <c r="C4" s="14">
        <v>4687.3999999999996</v>
      </c>
      <c r="D4" s="14"/>
    </row>
    <row r="5" spans="1:22" x14ac:dyDescent="0.25">
      <c r="A5" s="71">
        <v>60140000</v>
      </c>
      <c r="B5" s="4" t="s">
        <v>49</v>
      </c>
      <c r="C5" s="15">
        <v>455.9</v>
      </c>
      <c r="D5" s="15"/>
    </row>
    <row r="6" spans="1:22" x14ac:dyDescent="0.25">
      <c r="A6" s="72">
        <v>60220000</v>
      </c>
      <c r="B6" s="3" t="s">
        <v>50</v>
      </c>
      <c r="C6" s="14">
        <v>2286.6999999999998</v>
      </c>
      <c r="D6" s="14"/>
    </row>
    <row r="7" spans="1:22" x14ac:dyDescent="0.25">
      <c r="A7" s="71">
        <v>60610000</v>
      </c>
      <c r="B7" s="4" t="s">
        <v>51</v>
      </c>
      <c r="C7" s="15">
        <v>6909.2</v>
      </c>
      <c r="D7" s="15"/>
    </row>
    <row r="8" spans="1:22" x14ac:dyDescent="0.25">
      <c r="A8" s="72">
        <v>60630000</v>
      </c>
      <c r="B8" s="3" t="s">
        <v>52</v>
      </c>
      <c r="C8" s="14">
        <v>369.5</v>
      </c>
      <c r="D8" s="14"/>
    </row>
    <row r="9" spans="1:22" x14ac:dyDescent="0.25">
      <c r="A9" s="71">
        <v>60640000</v>
      </c>
      <c r="B9" s="4" t="s">
        <v>53</v>
      </c>
      <c r="C9" s="15">
        <v>198.4</v>
      </c>
      <c r="D9" s="15"/>
    </row>
    <row r="10" spans="1:22" x14ac:dyDescent="0.25">
      <c r="A10" s="72">
        <v>61500000</v>
      </c>
      <c r="B10" s="3" t="s">
        <v>54</v>
      </c>
      <c r="C10" s="14">
        <v>548.79999999999995</v>
      </c>
      <c r="D10" s="14"/>
    </row>
    <row r="11" spans="1:22" x14ac:dyDescent="0.25">
      <c r="A11" s="71">
        <v>61600000</v>
      </c>
      <c r="B11" s="5" t="s">
        <v>36</v>
      </c>
      <c r="C11" s="15">
        <v>457.3</v>
      </c>
      <c r="D11" s="15"/>
    </row>
    <row r="12" spans="1:22" x14ac:dyDescent="0.25">
      <c r="A12" s="72">
        <v>62100000</v>
      </c>
      <c r="B12" s="3" t="s">
        <v>55</v>
      </c>
      <c r="C12" s="14">
        <v>914</v>
      </c>
      <c r="D12" s="14"/>
    </row>
    <row r="13" spans="1:22" x14ac:dyDescent="0.25">
      <c r="A13" s="71">
        <v>62300000</v>
      </c>
      <c r="B13" s="7" t="s">
        <v>37</v>
      </c>
      <c r="C13" s="15">
        <v>184.3</v>
      </c>
      <c r="D13" s="15"/>
    </row>
    <row r="14" spans="1:22" x14ac:dyDescent="0.25">
      <c r="A14" s="72">
        <v>62600000</v>
      </c>
      <c r="B14" s="3" t="s">
        <v>56</v>
      </c>
      <c r="C14" s="14">
        <v>914.6</v>
      </c>
      <c r="D14" s="14"/>
    </row>
    <row r="15" spans="1:22" x14ac:dyDescent="0.25">
      <c r="A15" s="71">
        <v>63100000</v>
      </c>
      <c r="B15" s="4" t="s">
        <v>57</v>
      </c>
      <c r="C15" s="15">
        <v>1653.26</v>
      </c>
      <c r="D15" s="15"/>
    </row>
    <row r="16" spans="1:22" x14ac:dyDescent="0.25">
      <c r="A16" s="72">
        <v>63500000</v>
      </c>
      <c r="B16" s="3" t="s">
        <v>58</v>
      </c>
      <c r="C16" s="14">
        <v>833.5</v>
      </c>
      <c r="D16" s="14"/>
    </row>
    <row r="17" spans="1:4" x14ac:dyDescent="0.25">
      <c r="A17" s="71">
        <v>64100000</v>
      </c>
      <c r="B17" s="7" t="s">
        <v>38</v>
      </c>
      <c r="C17" s="15">
        <v>37840.76</v>
      </c>
      <c r="D17" s="15"/>
    </row>
    <row r="18" spans="1:4" x14ac:dyDescent="0.25">
      <c r="A18" s="72">
        <v>64500000</v>
      </c>
      <c r="B18" s="3" t="s">
        <v>59</v>
      </c>
      <c r="C18" s="14">
        <v>13244.26</v>
      </c>
      <c r="D18" s="14"/>
    </row>
    <row r="19" spans="1:4" x14ac:dyDescent="0.25">
      <c r="A19" s="71">
        <v>66100000</v>
      </c>
      <c r="B19" s="5" t="s">
        <v>39</v>
      </c>
      <c r="C19" s="15">
        <v>1225</v>
      </c>
      <c r="D19" s="15"/>
    </row>
    <row r="20" spans="1:4" x14ac:dyDescent="0.25">
      <c r="A20" s="72">
        <v>68110000</v>
      </c>
      <c r="B20" s="3" t="s">
        <v>66</v>
      </c>
      <c r="C20" s="14">
        <v>8704.1</v>
      </c>
      <c r="D20" s="14"/>
    </row>
    <row r="21" spans="1:4" x14ac:dyDescent="0.25">
      <c r="A21" s="71">
        <v>70610000</v>
      </c>
      <c r="B21" s="4" t="s">
        <v>60</v>
      </c>
      <c r="C21" s="15"/>
      <c r="D21" s="15">
        <v>20236</v>
      </c>
    </row>
    <row r="22" spans="1:4" x14ac:dyDescent="0.25">
      <c r="A22" s="72">
        <v>70620000</v>
      </c>
      <c r="B22" s="3" t="s">
        <v>61</v>
      </c>
      <c r="C22" s="14"/>
      <c r="D22" s="14">
        <v>21240</v>
      </c>
    </row>
    <row r="23" spans="1:4" x14ac:dyDescent="0.25">
      <c r="A23" s="71">
        <v>70630000</v>
      </c>
      <c r="B23" s="4" t="s">
        <v>62</v>
      </c>
      <c r="C23" s="15"/>
      <c r="D23" s="15">
        <v>2646</v>
      </c>
    </row>
    <row r="24" spans="1:4" x14ac:dyDescent="0.25">
      <c r="A24" s="72">
        <v>70640000</v>
      </c>
      <c r="B24" s="3" t="s">
        <v>63</v>
      </c>
      <c r="C24" s="14"/>
      <c r="D24" s="14">
        <v>50454</v>
      </c>
    </row>
    <row r="25" spans="1:4" x14ac:dyDescent="0.25">
      <c r="A25" s="71">
        <v>70650000</v>
      </c>
      <c r="B25" s="4" t="s">
        <v>64</v>
      </c>
      <c r="C25" s="15"/>
      <c r="D25" s="15">
        <v>814.5</v>
      </c>
    </row>
    <row r="26" spans="1:4" x14ac:dyDescent="0.25">
      <c r="A26" s="72">
        <v>70850000</v>
      </c>
      <c r="B26" s="3" t="s">
        <v>65</v>
      </c>
      <c r="C26" s="14"/>
      <c r="D26" s="14">
        <v>468.5</v>
      </c>
    </row>
    <row r="27" spans="1:4" s="6" customFormat="1" x14ac:dyDescent="0.25">
      <c r="A27" s="73"/>
      <c r="B27" s="8" t="s">
        <v>44</v>
      </c>
      <c r="C27" s="16">
        <f>SUM(C1:C26)</f>
        <v>96828.280000000013</v>
      </c>
      <c r="D27" s="16">
        <f>SUM(D1:D26)</f>
        <v>95859</v>
      </c>
    </row>
    <row r="28" spans="1:4" s="6" customFormat="1" x14ac:dyDescent="0.25">
      <c r="A28" s="73"/>
      <c r="B28" s="8" t="s">
        <v>45</v>
      </c>
      <c r="C28" s="16"/>
      <c r="D28" s="16">
        <f>D27-C27</f>
        <v>-969.28000000001339</v>
      </c>
    </row>
    <row r="30" spans="1:4" ht="15.75" x14ac:dyDescent="0.25">
      <c r="A30" s="75" t="s">
        <v>67</v>
      </c>
    </row>
    <row r="31" spans="1:4" ht="15.75" x14ac:dyDescent="0.25">
      <c r="A31" s="76" t="s">
        <v>68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Balance</vt:lpstr>
      <vt:lpstr>Annexe 1</vt:lpstr>
      <vt:lpstr>Mission 1</vt:lpstr>
      <vt:lpstr>Annexe 2</vt:lpstr>
      <vt:lpstr>Mission 2</vt:lpstr>
      <vt:lpstr>Résultat</vt:lpstr>
      <vt:lpstr>'Annexe 1'!h.gjdgxs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Amelie Freour-Zorrilla</dc:creator>
  <cp:lastModifiedBy>j-philippe.minier</cp:lastModifiedBy>
  <cp:lastPrinted>2017-07-18T16:50:26Z</cp:lastPrinted>
  <dcterms:created xsi:type="dcterms:W3CDTF">2016-03-17T11:29:59Z</dcterms:created>
  <dcterms:modified xsi:type="dcterms:W3CDTF">2024-01-16T16:00:14Z</dcterms:modified>
</cp:coreProperties>
</file>