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mc:AlternateContent xmlns:mc="http://schemas.openxmlformats.org/markup-compatibility/2006">
    <mc:Choice Requires="x15">
      <x15ac:absPath xmlns:x15ac="http://schemas.microsoft.com/office/spreadsheetml/2010/11/ac" url="G:\1. Professionnel\2. SP\E4 2-1 SP Cottage de Lyon\Cottage Lyon 2018 - Documents étudiants\"/>
    </mc:Choice>
  </mc:AlternateContent>
  <xr:revisionPtr revIDLastSave="0" documentId="10_ncr:8100000_{E493E1EB-8EBE-4B27-AC0C-8DFFBB5F456E}" xr6:coauthVersionLast="34" xr6:coauthVersionMax="34" xr10:uidLastSave="{00000000-0000-0000-0000-000000000000}"/>
  <bookViews>
    <workbookView xWindow="0" yWindow="0" windowWidth="19440" windowHeight="10500" activeTab="1" xr2:uid="{00000000-000D-0000-FFFF-FFFF00000000}"/>
  </bookViews>
  <sheets>
    <sheet name="Tableau d'emprunt" sheetId="22" r:id="rId1"/>
    <sheet name="Extrait cptes 31-12-18 av inven" sheetId="18" r:id="rId2"/>
    <sheet name="Tableau Immo au 31-12-2018" sheetId="20" r:id="rId3"/>
    <sheet name="bal clients agée au 31-12-18" sheetId="17" r:id="rId4"/>
    <sheet name="Balance 31-12-2017" sheetId="24" r:id="rId5"/>
    <sheet name="balance avant inventaire 2018" sheetId="25" r:id="rId6"/>
  </sheets>
  <definedNames>
    <definedName name="_bff01">#REF!</definedName>
    <definedName name="_ter01">#REF!</definedName>
    <definedName name="BFF">#REF!</definedName>
    <definedName name="BilFF">#REF!</definedName>
    <definedName name="BilFFin">#REF!</definedName>
    <definedName name="tabER">#REF!</definedName>
    <definedName name="tabERes">#REF!</definedName>
    <definedName name="TabSIG">#REF!</definedName>
    <definedName name="tabSIGes">#REF!</definedName>
    <definedName name="TER">#REF!</definedName>
    <definedName name="TSIG">#REF!</definedName>
    <definedName name="wrn.CGM." hidden="1">{#N/A,#N/A,FALSE,"ACTIF_95";#N/A,#N/A,FALSE,"PASSIF_95";#N/A,#N/A,FALSE,"RESULTAT_95";#N/A,#N/A,FALSE,"RESULTAT1_95";#N/A,#N/A,FALSE,"RESULTAT_96";#N/A,#N/A,FALSE,"RESULTAT1_96";#N/A,#N/A,FALSE,"ACTIF_96";#N/A,#N/A,FALSE,"PASSIF_96";#N/A,#N/A,FALSE,"SIG_95_96";#N/A,#N/A,FALSE,"BILAN_FONCT 95_96";#N/A,#N/A,FALSE,"MODE_FIN"}</definedName>
  </definedNames>
  <calcPr calcId="162913"/>
</workbook>
</file>

<file path=xl/calcChain.xml><?xml version="1.0" encoding="utf-8"?>
<calcChain xmlns="http://schemas.openxmlformats.org/spreadsheetml/2006/main">
  <c r="A77" i="22" l="1"/>
  <c r="A76" i="22"/>
  <c r="A72" i="22"/>
  <c r="A65" i="22"/>
  <c r="A64" i="22"/>
  <c r="A60" i="22"/>
  <c r="A53" i="22"/>
  <c r="A52" i="22"/>
  <c r="A48" i="22"/>
  <c r="A41" i="22"/>
  <c r="A40" i="22"/>
  <c r="A36" i="22"/>
  <c r="A29" i="22"/>
  <c r="A28" i="22"/>
  <c r="A24" i="22"/>
  <c r="N26" i="20" l="1"/>
  <c r="N25" i="20"/>
  <c r="N24" i="20"/>
  <c r="N23" i="20"/>
  <c r="N22" i="20"/>
  <c r="N21" i="20"/>
  <c r="N20" i="20"/>
  <c r="N19" i="20"/>
  <c r="N18" i="20"/>
  <c r="N17" i="20"/>
  <c r="N16" i="20"/>
  <c r="N15" i="20"/>
  <c r="N14" i="20"/>
  <c r="N13" i="20"/>
  <c r="N12" i="20"/>
  <c r="N11" i="20"/>
  <c r="N10" i="20"/>
  <c r="N8" i="20"/>
  <c r="N7" i="20"/>
  <c r="N6" i="20"/>
  <c r="N5" i="20"/>
  <c r="B11" i="22" l="1"/>
  <c r="C11" i="22" s="1"/>
  <c r="A11" i="22"/>
  <c r="A12" i="22" s="1"/>
  <c r="A13" i="22" s="1"/>
  <c r="A14" i="22" s="1"/>
  <c r="A15" i="22" s="1"/>
  <c r="A16" i="22" s="1"/>
  <c r="A17" i="22" s="1"/>
  <c r="A18" i="22" s="1"/>
  <c r="A19" i="22" s="1"/>
  <c r="A20" i="22" s="1"/>
  <c r="A21" i="22" s="1"/>
  <c r="A22" i="22" s="1"/>
  <c r="A23" i="22" s="1"/>
  <c r="A25" i="22" s="1"/>
  <c r="A26" i="22" s="1"/>
  <c r="A27" i="22" s="1"/>
  <c r="A30" i="22" s="1"/>
  <c r="A31" i="22" s="1"/>
  <c r="A32" i="22" s="1"/>
  <c r="A33" i="22" s="1"/>
  <c r="A34" i="22" s="1"/>
  <c r="A35" i="22" s="1"/>
  <c r="A37" i="22" s="1"/>
  <c r="A38" i="22" s="1"/>
  <c r="A39" i="22" s="1"/>
  <c r="A42" i="22" s="1"/>
  <c r="A43" i="22" s="1"/>
  <c r="A44" i="22" s="1"/>
  <c r="A45" i="22" s="1"/>
  <c r="A46" i="22" s="1"/>
  <c r="A47" i="22" s="1"/>
  <c r="A49" i="22" s="1"/>
  <c r="A50" i="22" s="1"/>
  <c r="A51" i="22" s="1"/>
  <c r="A54" i="22" s="1"/>
  <c r="A55" i="22" s="1"/>
  <c r="A56" i="22" s="1"/>
  <c r="A57" i="22" s="1"/>
  <c r="A58" i="22" s="1"/>
  <c r="A59" i="22" s="1"/>
  <c r="A61" i="22" s="1"/>
  <c r="A62" i="22" s="1"/>
  <c r="A63" i="22" s="1"/>
  <c r="A66" i="22" s="1"/>
  <c r="A67" i="22" s="1"/>
  <c r="A68" i="22" s="1"/>
  <c r="A69" i="22" s="1"/>
  <c r="A70" i="22" s="1"/>
  <c r="A71" i="22" s="1"/>
  <c r="A73" i="22" s="1"/>
  <c r="A74" i="22" s="1"/>
  <c r="A75" i="22" s="1"/>
  <c r="A78" i="22" s="1"/>
  <c r="A79" i="22" s="1"/>
  <c r="A80" i="22" s="1"/>
  <c r="A81" i="22" s="1"/>
  <c r="A82" i="22" s="1"/>
  <c r="C7" i="22"/>
  <c r="E69" i="22" s="1"/>
  <c r="E11" i="22" l="1"/>
  <c r="D11" i="22" s="1"/>
  <c r="F11" i="22" s="1"/>
  <c r="B12" i="22" s="1"/>
  <c r="E13" i="22"/>
  <c r="E17" i="22"/>
  <c r="E21" i="22"/>
  <c r="E54" i="22"/>
  <c r="E61" i="22"/>
  <c r="E12" i="22"/>
  <c r="E16" i="22"/>
  <c r="E20" i="22"/>
  <c r="E24" i="22"/>
  <c r="E37" i="22"/>
  <c r="E62" i="22"/>
  <c r="E34" i="22"/>
  <c r="E32" i="22"/>
  <c r="E30" i="22"/>
  <c r="E28" i="22"/>
  <c r="E26" i="22"/>
  <c r="E76" i="22"/>
  <c r="E75" i="22"/>
  <c r="E68" i="22"/>
  <c r="E67" i="22"/>
  <c r="E60" i="22"/>
  <c r="E59" i="22"/>
  <c r="E52" i="22"/>
  <c r="E51" i="22"/>
  <c r="E44" i="22"/>
  <c r="E43" i="22"/>
  <c r="E36" i="22"/>
  <c r="E35" i="22"/>
  <c r="E29" i="22"/>
  <c r="E82" i="22"/>
  <c r="E81" i="22"/>
  <c r="E74" i="22"/>
  <c r="E73" i="22"/>
  <c r="E66" i="22"/>
  <c r="E65" i="22"/>
  <c r="E58" i="22"/>
  <c r="E57" i="22"/>
  <c r="E50" i="22"/>
  <c r="E49" i="22"/>
  <c r="E42" i="22"/>
  <c r="E41" i="22"/>
  <c r="E27" i="22"/>
  <c r="E80" i="22"/>
  <c r="E79" i="22"/>
  <c r="E72" i="22"/>
  <c r="E71" i="22"/>
  <c r="E64" i="22"/>
  <c r="E63" i="22"/>
  <c r="E56" i="22"/>
  <c r="E55" i="22"/>
  <c r="E48" i="22"/>
  <c r="E47" i="22"/>
  <c r="E40" i="22"/>
  <c r="E39" i="22"/>
  <c r="E33" i="22"/>
  <c r="E15" i="22"/>
  <c r="E19" i="22"/>
  <c r="E23" i="22"/>
  <c r="E31" i="22"/>
  <c r="E38" i="22"/>
  <c r="E45" i="22"/>
  <c r="E70" i="22"/>
  <c r="E77" i="22"/>
  <c r="E14" i="22"/>
  <c r="E18" i="22"/>
  <c r="E22" i="22"/>
  <c r="E25" i="22"/>
  <c r="E46" i="22"/>
  <c r="E53" i="22"/>
  <c r="E78" i="22"/>
  <c r="C12" i="22" l="1"/>
  <c r="D12" i="22" s="1"/>
  <c r="F12" i="22" s="1"/>
  <c r="B13" i="22" s="1"/>
  <c r="C13" i="22" l="1"/>
  <c r="D13" i="22" s="1"/>
  <c r="F13" i="22" s="1"/>
  <c r="B14" i="22" s="1"/>
  <c r="C14" i="22" l="1"/>
  <c r="D14" i="22" s="1"/>
  <c r="F14" i="22" s="1"/>
  <c r="B15" i="22" s="1"/>
  <c r="C15" i="22" l="1"/>
  <c r="D15" i="22" s="1"/>
  <c r="F15" i="22" s="1"/>
  <c r="B16" i="22" s="1"/>
  <c r="C16" i="22" l="1"/>
  <c r="D16" i="22" s="1"/>
  <c r="F16" i="22" s="1"/>
  <c r="B17" i="22" s="1"/>
  <c r="C17" i="22" l="1"/>
  <c r="D17" i="22" s="1"/>
  <c r="F17" i="22" s="1"/>
  <c r="B18" i="22" s="1"/>
  <c r="C18" i="22" l="1"/>
  <c r="D18" i="22" s="1"/>
  <c r="F18" i="22" s="1"/>
  <c r="B19" i="22" s="1"/>
  <c r="C19" i="22" l="1"/>
  <c r="D19" i="22" s="1"/>
  <c r="F19" i="22" s="1"/>
  <c r="B20" i="22" s="1"/>
  <c r="C20" i="22" l="1"/>
  <c r="D20" i="22" s="1"/>
  <c r="F20" i="22" s="1"/>
  <c r="B21" i="22" s="1"/>
  <c r="C21" i="22" l="1"/>
  <c r="D21" i="22" s="1"/>
  <c r="F21" i="22" s="1"/>
  <c r="B22" i="22" s="1"/>
  <c r="C22" i="22" l="1"/>
  <c r="D22" i="22" s="1"/>
  <c r="F22" i="22" s="1"/>
  <c r="B23" i="22" s="1"/>
  <c r="C23" i="22" l="1"/>
  <c r="D23" i="22" s="1"/>
  <c r="F23" i="22" s="1"/>
  <c r="B24" i="22" s="1"/>
  <c r="C24" i="22" l="1"/>
  <c r="D24" i="22" s="1"/>
  <c r="F24" i="22" s="1"/>
  <c r="B25" i="22" s="1"/>
  <c r="C25" i="22" l="1"/>
  <c r="D25" i="22" s="1"/>
  <c r="F25" i="22" s="1"/>
  <c r="B26" i="22" s="1"/>
  <c r="C26" i="22" l="1"/>
  <c r="D26" i="22" s="1"/>
  <c r="F26" i="22" s="1"/>
  <c r="B27" i="22" s="1"/>
  <c r="C27" i="22" l="1"/>
  <c r="D27" i="22" s="1"/>
  <c r="F27" i="22" s="1"/>
  <c r="B28" i="22" s="1"/>
  <c r="C28" i="22" l="1"/>
  <c r="D28" i="22" s="1"/>
  <c r="F28" i="22" s="1"/>
  <c r="B29" i="22" s="1"/>
  <c r="C29" i="22" l="1"/>
  <c r="D29" i="22" s="1"/>
  <c r="F29" i="22" s="1"/>
  <c r="B30" i="22" s="1"/>
  <c r="C30" i="22" l="1"/>
  <c r="D30" i="22" s="1"/>
  <c r="F30" i="22" s="1"/>
  <c r="B31" i="22" s="1"/>
  <c r="C31" i="22" l="1"/>
  <c r="D31" i="22" s="1"/>
  <c r="F31" i="22" s="1"/>
  <c r="B32" i="22" s="1"/>
  <c r="C32" i="22" l="1"/>
  <c r="D32" i="22" s="1"/>
  <c r="F32" i="22" s="1"/>
  <c r="B33" i="22" s="1"/>
  <c r="C33" i="22" l="1"/>
  <c r="D33" i="22" s="1"/>
  <c r="F33" i="22" s="1"/>
  <c r="B34" i="22" s="1"/>
  <c r="C34" i="22" l="1"/>
  <c r="J26" i="20"/>
  <c r="K26" i="20"/>
  <c r="L26" i="20"/>
  <c r="J25" i="20"/>
  <c r="J24" i="20"/>
  <c r="J23" i="20"/>
  <c r="J22" i="20"/>
  <c r="J21" i="20"/>
  <c r="J20" i="20"/>
  <c r="J17" i="20"/>
  <c r="J19" i="20" s="1"/>
  <c r="J14" i="20"/>
  <c r="J13" i="20"/>
  <c r="J12" i="20"/>
  <c r="M12" i="20" s="1"/>
  <c r="J11" i="20"/>
  <c r="J16" i="20" s="1"/>
  <c r="J8" i="20"/>
  <c r="J10" i="20" s="1"/>
  <c r="J7" i="20"/>
  <c r="O25" i="20"/>
  <c r="E25" i="20"/>
  <c r="I24" i="20"/>
  <c r="M24" i="20" s="1"/>
  <c r="H24" i="20"/>
  <c r="I23" i="20"/>
  <c r="M23" i="20" s="1"/>
  <c r="H23" i="20"/>
  <c r="O22" i="20"/>
  <c r="E22" i="20"/>
  <c r="I21" i="20"/>
  <c r="M21" i="20" s="1"/>
  <c r="H21" i="20"/>
  <c r="I20" i="20"/>
  <c r="M20" i="20" s="1"/>
  <c r="H20" i="20"/>
  <c r="H22" i="20" s="1"/>
  <c r="O19" i="20"/>
  <c r="E19" i="20"/>
  <c r="I17" i="20"/>
  <c r="I19" i="20" s="1"/>
  <c r="H17" i="20"/>
  <c r="H19" i="20" s="1"/>
  <c r="O16" i="20"/>
  <c r="E16" i="20"/>
  <c r="I14" i="20"/>
  <c r="H14" i="20"/>
  <c r="I13" i="20"/>
  <c r="M13" i="20" s="1"/>
  <c r="H13" i="20"/>
  <c r="I12" i="20"/>
  <c r="H12" i="20"/>
  <c r="I11" i="20"/>
  <c r="H11" i="20"/>
  <c r="O10" i="20"/>
  <c r="E10" i="20"/>
  <c r="I8" i="20"/>
  <c r="M8" i="20" s="1"/>
  <c r="H8" i="20"/>
  <c r="H10" i="20" s="1"/>
  <c r="I7" i="20"/>
  <c r="I10" i="20" s="1"/>
  <c r="H7" i="20"/>
  <c r="O6" i="20"/>
  <c r="I6" i="20"/>
  <c r="E6" i="20"/>
  <c r="M5" i="20"/>
  <c r="M6" i="20" s="1"/>
  <c r="H5" i="20"/>
  <c r="D34" i="22" l="1"/>
  <c r="F34" i="22" s="1"/>
  <c r="B35" i="22" s="1"/>
  <c r="M7" i="20"/>
  <c r="M11" i="20"/>
  <c r="H25" i="20"/>
  <c r="E26" i="20"/>
  <c r="M22" i="20"/>
  <c r="M25" i="20"/>
  <c r="O26" i="20"/>
  <c r="M17" i="20"/>
  <c r="M19" i="20" s="1"/>
  <c r="H16" i="20"/>
  <c r="H6" i="20"/>
  <c r="M10" i="20"/>
  <c r="I16" i="20"/>
  <c r="I25" i="20"/>
  <c r="I22" i="20"/>
  <c r="C35" i="22" l="1"/>
  <c r="D35" i="22" s="1"/>
  <c r="F35" i="22" s="1"/>
  <c r="B36" i="22" s="1"/>
  <c r="I26" i="20"/>
  <c r="H26" i="20"/>
  <c r="M14" i="20"/>
  <c r="C20" i="17"/>
  <c r="C36" i="22" l="1"/>
  <c r="D36" i="22" s="1"/>
  <c r="F36" i="22" s="1"/>
  <c r="B37" i="22" s="1"/>
  <c r="M16" i="20"/>
  <c r="M26" i="20"/>
  <c r="J20" i="17"/>
  <c r="I20" i="17"/>
  <c r="H20" i="17"/>
  <c r="F20" i="17"/>
  <c r="C37" i="22" l="1"/>
  <c r="D37" i="22" s="1"/>
  <c r="F37" i="22" s="1"/>
  <c r="B38" i="22" s="1"/>
  <c r="G20" i="17"/>
  <c r="F9" i="18"/>
  <c r="C38" i="22" l="1"/>
  <c r="D38" i="22" s="1"/>
  <c r="F38" i="22" s="1"/>
  <c r="B39" i="22" s="1"/>
  <c r="C39" i="22" l="1"/>
  <c r="D39" i="22" s="1"/>
  <c r="F39" i="22" s="1"/>
  <c r="B40" i="22" s="1"/>
  <c r="C40" i="22" l="1"/>
  <c r="D40" i="22" s="1"/>
  <c r="F40" i="22" s="1"/>
  <c r="B41" i="22" s="1"/>
  <c r="C41" i="22" l="1"/>
  <c r="D41" i="22" s="1"/>
  <c r="F41" i="22" s="1"/>
  <c r="B42" i="22" s="1"/>
  <c r="C42" i="22" l="1"/>
  <c r="D42" i="22" s="1"/>
  <c r="F42" i="22" s="1"/>
  <c r="B43" i="22" s="1"/>
  <c r="C43" i="22" l="1"/>
  <c r="D43" i="22" s="1"/>
  <c r="F43" i="22" s="1"/>
  <c r="B44" i="22" s="1"/>
  <c r="C44" i="22" l="1"/>
  <c r="D44" i="22" s="1"/>
  <c r="F44" i="22" s="1"/>
  <c r="B45" i="22" s="1"/>
  <c r="C45" i="22" l="1"/>
  <c r="D45" i="22" s="1"/>
  <c r="F45" i="22" s="1"/>
  <c r="B46" i="22" s="1"/>
  <c r="C46" i="22" l="1"/>
  <c r="D46" i="22" s="1"/>
  <c r="F46" i="22" s="1"/>
  <c r="B47" i="22" s="1"/>
  <c r="C47" i="22" l="1"/>
  <c r="D47" i="22" s="1"/>
  <c r="F47" i="22" s="1"/>
  <c r="B48" i="22" s="1"/>
  <c r="C48" i="22" l="1"/>
  <c r="D48" i="22" s="1"/>
  <c r="F48" i="22" s="1"/>
  <c r="B49" i="22" s="1"/>
  <c r="C49" i="22" l="1"/>
  <c r="D49" i="22" s="1"/>
  <c r="F49" i="22" s="1"/>
  <c r="B50" i="22" s="1"/>
  <c r="C50" i="22" l="1"/>
  <c r="D50" i="22" s="1"/>
  <c r="F50" i="22" s="1"/>
  <c r="B51" i="22" s="1"/>
  <c r="C51" i="22" l="1"/>
  <c r="D51" i="22" s="1"/>
  <c r="F51" i="22" s="1"/>
  <c r="B52" i="22" s="1"/>
  <c r="C52" i="22" l="1"/>
  <c r="D52" i="22" s="1"/>
  <c r="F52" i="22"/>
  <c r="B53" i="22" s="1"/>
  <c r="C53" i="22" l="1"/>
  <c r="D53" i="22" s="1"/>
  <c r="F53" i="22" s="1"/>
  <c r="B54" i="22" s="1"/>
  <c r="C54" i="22" l="1"/>
  <c r="D54" i="22" s="1"/>
  <c r="F54" i="22"/>
  <c r="B55" i="22" s="1"/>
  <c r="C55" i="22" l="1"/>
  <c r="D55" i="22" s="1"/>
  <c r="F55" i="22" s="1"/>
  <c r="B56" i="22" s="1"/>
  <c r="C56" i="22" l="1"/>
  <c r="D56" i="22" s="1"/>
  <c r="F56" i="22" s="1"/>
  <c r="B57" i="22" s="1"/>
  <c r="C57" i="22" l="1"/>
  <c r="D57" i="22" s="1"/>
  <c r="F57" i="22" s="1"/>
  <c r="B58" i="22" s="1"/>
  <c r="C58" i="22" l="1"/>
  <c r="D58" i="22" s="1"/>
  <c r="F58" i="22" s="1"/>
  <c r="B59" i="22" s="1"/>
  <c r="C59" i="22" l="1"/>
  <c r="D59" i="22" s="1"/>
  <c r="F59" i="22" s="1"/>
  <c r="B60" i="22" s="1"/>
  <c r="C60" i="22" l="1"/>
  <c r="D60" i="22" s="1"/>
  <c r="F60" i="22" s="1"/>
  <c r="B61" i="22" s="1"/>
  <c r="C61" i="22" l="1"/>
  <c r="D61" i="22" s="1"/>
  <c r="F61" i="22" s="1"/>
  <c r="B62" i="22" s="1"/>
  <c r="C62" i="22" l="1"/>
  <c r="D62" i="22" s="1"/>
  <c r="F62" i="22"/>
  <c r="B63" i="22" s="1"/>
  <c r="C63" i="22" l="1"/>
  <c r="D63" i="22" s="1"/>
  <c r="F63" i="22" s="1"/>
  <c r="B64" i="22" s="1"/>
  <c r="C64" i="22" l="1"/>
  <c r="D64" i="22" s="1"/>
  <c r="F64" i="22" s="1"/>
  <c r="B65" i="22" s="1"/>
  <c r="C65" i="22" l="1"/>
  <c r="D65" i="22" s="1"/>
  <c r="F65" i="22" s="1"/>
  <c r="B66" i="22" s="1"/>
  <c r="C66" i="22" l="1"/>
  <c r="D66" i="22" s="1"/>
  <c r="F66" i="22" s="1"/>
  <c r="B67" i="22" s="1"/>
  <c r="C67" i="22" l="1"/>
  <c r="D67" i="22" s="1"/>
  <c r="F67" i="22" s="1"/>
  <c r="B68" i="22" s="1"/>
  <c r="C68" i="22" l="1"/>
  <c r="D68" i="22" s="1"/>
  <c r="F68" i="22"/>
  <c r="B69" i="22" s="1"/>
  <c r="C69" i="22" l="1"/>
  <c r="D69" i="22" s="1"/>
  <c r="F69" i="22" s="1"/>
  <c r="B70" i="22" s="1"/>
  <c r="C70" i="22" l="1"/>
  <c r="D70" i="22" s="1"/>
  <c r="F70" i="22"/>
  <c r="B71" i="22" s="1"/>
  <c r="C71" i="22" l="1"/>
  <c r="D71" i="22" s="1"/>
  <c r="F71" i="22" s="1"/>
  <c r="B72" i="22" s="1"/>
  <c r="C72" i="22" l="1"/>
  <c r="D72" i="22" s="1"/>
  <c r="F72" i="22" s="1"/>
  <c r="B73" i="22" s="1"/>
  <c r="C73" i="22" l="1"/>
  <c r="D73" i="22" s="1"/>
  <c r="F73" i="22" s="1"/>
  <c r="B74" i="22" s="1"/>
  <c r="C74" i="22" l="1"/>
  <c r="D74" i="22" s="1"/>
  <c r="F74" i="22" s="1"/>
  <c r="B75" i="22" s="1"/>
  <c r="C75" i="22" l="1"/>
  <c r="D75" i="22" s="1"/>
  <c r="F75" i="22" s="1"/>
  <c r="B76" i="22" s="1"/>
  <c r="C76" i="22" l="1"/>
  <c r="D76" i="22" s="1"/>
  <c r="F76" i="22"/>
  <c r="B77" i="22" s="1"/>
  <c r="C77" i="22" l="1"/>
  <c r="D77" i="22" s="1"/>
  <c r="F77" i="22" s="1"/>
  <c r="B78" i="22" s="1"/>
  <c r="C78" i="22" l="1"/>
  <c r="D78" i="22" s="1"/>
  <c r="F78" i="22"/>
  <c r="B79" i="22" s="1"/>
  <c r="C79" i="22" l="1"/>
  <c r="D79" i="22" s="1"/>
  <c r="F79" i="22" s="1"/>
  <c r="B80" i="22" s="1"/>
  <c r="C80" i="22" l="1"/>
  <c r="D80" i="22" s="1"/>
  <c r="F80" i="22" s="1"/>
  <c r="B81" i="22" s="1"/>
  <c r="C81" i="22" l="1"/>
  <c r="D81" i="22" s="1"/>
  <c r="F81" i="22" s="1"/>
  <c r="B82" i="22" s="1"/>
  <c r="C82" i="22" l="1"/>
  <c r="D82" i="22" s="1"/>
  <c r="F82" i="22" s="1"/>
</calcChain>
</file>

<file path=xl/sharedStrings.xml><?xml version="1.0" encoding="utf-8"?>
<sst xmlns="http://schemas.openxmlformats.org/spreadsheetml/2006/main" count="662" uniqueCount="311">
  <si>
    <t>Total</t>
  </si>
  <si>
    <t>COTTAGE DE LYON</t>
  </si>
  <si>
    <t>montant TTC</t>
  </si>
  <si>
    <t>Code clients</t>
  </si>
  <si>
    <t>Client</t>
  </si>
  <si>
    <t>Date facture</t>
  </si>
  <si>
    <t>Moins 30 J</t>
  </si>
  <si>
    <t>Moins de 60 J</t>
  </si>
  <si>
    <t>Moins de 90 J</t>
  </si>
  <si>
    <t>Plus de 90 J</t>
  </si>
  <si>
    <t>non échu</t>
  </si>
  <si>
    <t>Échéance</t>
  </si>
  <si>
    <t>Date échéance</t>
  </si>
  <si>
    <t>Code journal</t>
  </si>
  <si>
    <t>Libellé</t>
  </si>
  <si>
    <t>Débit</t>
  </si>
  <si>
    <t>Crédit</t>
  </si>
  <si>
    <t>Solde progressif</t>
  </si>
  <si>
    <t>BNP</t>
  </si>
  <si>
    <t>N° du compte &amp; Intitulé: 471000 COMPTE D'ATTENTE</t>
  </si>
  <si>
    <t>FACT 2023</t>
  </si>
  <si>
    <t>FACT 1513</t>
  </si>
  <si>
    <t>Cession Jumper GIRAUDET SARL</t>
  </si>
  <si>
    <t>FACT VN6793</t>
  </si>
  <si>
    <t xml:space="preserve">Garage HUMBERT Citroën Jumper rallongé </t>
  </si>
  <si>
    <t>ACH</t>
  </si>
  <si>
    <t>Fact £ 9862,8</t>
  </si>
  <si>
    <t>INC2684</t>
  </si>
  <si>
    <t>INC2571</t>
  </si>
  <si>
    <t>Virt £ 9862,8</t>
  </si>
  <si>
    <t>A175</t>
  </si>
  <si>
    <t>Duval</t>
  </si>
  <si>
    <t>Bardet</t>
  </si>
  <si>
    <t>Millet</t>
  </si>
  <si>
    <t>Bailly</t>
  </si>
  <si>
    <t>Mathieu</t>
  </si>
  <si>
    <t>SA NRC</t>
  </si>
  <si>
    <t>Marquet</t>
  </si>
  <si>
    <t>Albert</t>
  </si>
  <si>
    <t>Innocenti</t>
  </si>
  <si>
    <t>Kaabech</t>
  </si>
  <si>
    <t>El Fouari</t>
  </si>
  <si>
    <t>Kerakoc</t>
  </si>
  <si>
    <t>Carrara</t>
  </si>
  <si>
    <t>Wenger SA (Suisse)</t>
  </si>
  <si>
    <t>Caillet</t>
  </si>
  <si>
    <t>Jeandel</t>
  </si>
  <si>
    <t>N° du compte &amp; Intitulé: 416000 Clients douteux</t>
  </si>
  <si>
    <t>OD</t>
  </si>
  <si>
    <t>Caillet Douteux</t>
  </si>
  <si>
    <t>Bailly Douteux</t>
  </si>
  <si>
    <t>chq</t>
  </si>
  <si>
    <t>N° du compte &amp; Intitulé: 491000 Dépréciation créances douteuses</t>
  </si>
  <si>
    <t>Caillet Douteux Dépréciation 100%</t>
  </si>
  <si>
    <t>Bailly Douteux dépréciation 50%</t>
  </si>
  <si>
    <t>Avoir sur facture INC 2361 £438</t>
  </si>
  <si>
    <t>Fact £ 14 081,52</t>
  </si>
  <si>
    <t>N° du compte &amp; Intitulé: 508000 BNP OPTIMAL +</t>
  </si>
  <si>
    <t>Achat 5 titres BNP Optimal +</t>
  </si>
  <si>
    <t>Achat 6 titres BNP Optimal +</t>
  </si>
  <si>
    <t>Vente 7 titres BNP Optimal +</t>
  </si>
  <si>
    <t>Fact RWI logiciel EBP + maintenance</t>
  </si>
  <si>
    <t>Date</t>
  </si>
  <si>
    <t>Pièce</t>
  </si>
  <si>
    <t>IMMOB BRUTES</t>
  </si>
  <si>
    <t>AMORTISSEMENTS au 31/08/N</t>
  </si>
  <si>
    <t>VNC</t>
  </si>
  <si>
    <t>Rubrique</t>
  </si>
  <si>
    <t>Descriptif</t>
  </si>
  <si>
    <t>Date acquisition</t>
  </si>
  <si>
    <t>durée amortissement</t>
  </si>
  <si>
    <t>Droit au bail</t>
  </si>
  <si>
    <t>Selon acte notarié</t>
  </si>
  <si>
    <t>Total Droit au bail</t>
  </si>
  <si>
    <t>Matériel industriel</t>
  </si>
  <si>
    <t>Lot de machines à bois : toupie, tenonneuse, Mortaiseuse, scie, aspirateur d'atelier (fact Guichon)</t>
  </si>
  <si>
    <t>Total Matériel industriel</t>
  </si>
  <si>
    <t>Installation générales</t>
  </si>
  <si>
    <t>Racks de rangement &amp; installations (Fact BUBOIS)</t>
  </si>
  <si>
    <t>Atelier production (facture DERIVOX)</t>
  </si>
  <si>
    <t>Salle d'expo : sol, cloison(fact Chichoux)</t>
  </si>
  <si>
    <t>Exposition (meubles peints)</t>
  </si>
  <si>
    <t>Total Installation générales</t>
  </si>
  <si>
    <t>Matériel de Transport</t>
  </si>
  <si>
    <t>Citroën Jumper L2H2 HDI 100 CONFORT, Occasion 2 ans 34 500 Kms (fact Garage HUBERT)</t>
  </si>
  <si>
    <t>Total Matériel de Transport</t>
  </si>
  <si>
    <t>Matériel de bureau</t>
  </si>
  <si>
    <t>Ensemble bureau &amp; chaise (fact MA Forest)</t>
  </si>
  <si>
    <t>Ens. Comptoir et bureau d'accueil</t>
  </si>
  <si>
    <t>Total Matériel de bureau</t>
  </si>
  <si>
    <t>Matériel informatique</t>
  </si>
  <si>
    <t xml:space="preserve">Ordinateur </t>
  </si>
  <si>
    <t>Total Matériel informatique</t>
  </si>
  <si>
    <t>Total général</t>
  </si>
  <si>
    <t>16/03/20N</t>
  </si>
  <si>
    <t>Balance Agée au 31/12/2018</t>
  </si>
  <si>
    <t>Montant Bilan 31/12/2017</t>
  </si>
  <si>
    <t>Acquisitions 2018</t>
  </si>
  <si>
    <t>Cessions 2018</t>
  </si>
  <si>
    <t>Total Immob 31/12/2018</t>
  </si>
  <si>
    <t>Dotation au 31/12/2017</t>
  </si>
  <si>
    <t>Dotation 2018</t>
  </si>
  <si>
    <t>Dot Except. Amort 2018</t>
  </si>
  <si>
    <t>Diminution</t>
  </si>
  <si>
    <t>Cumul amort au 31/12/2018</t>
  </si>
  <si>
    <t>Amortis Dérogatoire</t>
  </si>
  <si>
    <t xml:space="preserve">Chariot élévateur TEU neuf </t>
  </si>
  <si>
    <t xml:space="preserve"> 2- Immobilisations au 31/12/2018</t>
  </si>
  <si>
    <t>Règlt Bailly fact du 19/8</t>
  </si>
  <si>
    <t>Extrait des comptes au 3112/2018 (avant inventaire)</t>
  </si>
  <si>
    <t>Capital</t>
  </si>
  <si>
    <t>Fournitures administratives</t>
  </si>
  <si>
    <t>Installations générales</t>
  </si>
  <si>
    <t>Primes d'assurance</t>
  </si>
  <si>
    <t>Matériel de transport</t>
  </si>
  <si>
    <t>Fournisseurs</t>
  </si>
  <si>
    <t>Congés payés</t>
  </si>
  <si>
    <t>Clients</t>
  </si>
  <si>
    <t>Clients douteux ou litigieux</t>
  </si>
  <si>
    <t>Charges diverses de gestion courante</t>
  </si>
  <si>
    <t>Personnel - Rémunérations dues</t>
  </si>
  <si>
    <t>Sécurité sociale</t>
  </si>
  <si>
    <t>Produits divers de gestion courante</t>
  </si>
  <si>
    <t>Montant du prêt</t>
  </si>
  <si>
    <t>frais dossier…</t>
  </si>
  <si>
    <t>durée</t>
  </si>
  <si>
    <t>TEG</t>
  </si>
  <si>
    <t>mensualités constantes</t>
  </si>
  <si>
    <t xml:space="preserve">Date de versement de l'emprunt </t>
  </si>
  <si>
    <t>nombre d'échéances</t>
  </si>
  <si>
    <t>Échéances</t>
  </si>
  <si>
    <t>capital dû début</t>
  </si>
  <si>
    <t>intérêts</t>
  </si>
  <si>
    <t>amortissements</t>
  </si>
  <si>
    <t>mensualités</t>
  </si>
  <si>
    <t>capital dû fin</t>
  </si>
  <si>
    <t>Compte</t>
  </si>
  <si>
    <t>Emprunts auprès des établissements de crédit</t>
  </si>
  <si>
    <t>Matériel de bureau et matériel informatique</t>
  </si>
  <si>
    <t>Etat - Impôts sur les bénéfices</t>
  </si>
  <si>
    <t>Compte d'attente</t>
  </si>
  <si>
    <t>Caisse siège social</t>
  </si>
  <si>
    <t>Fournitures d'entretien et de petit équipement</t>
  </si>
  <si>
    <t>Publicité, publications, relations publiques</t>
  </si>
  <si>
    <t>Cotisations à l'URSSAF</t>
  </si>
  <si>
    <t>Pertes de change</t>
  </si>
  <si>
    <t>Gains de change</t>
  </si>
  <si>
    <t>1061</t>
  </si>
  <si>
    <t>1068</t>
  </si>
  <si>
    <t>Réserve légale</t>
  </si>
  <si>
    <t>N° du compte &amp; Intitulé: 4011 MA FOREST</t>
  </si>
  <si>
    <r>
      <t xml:space="preserve">Immobilisations au 31/12/2018 </t>
    </r>
    <r>
      <rPr>
        <b/>
        <sz val="14"/>
        <color rgb="FFFF0000"/>
        <rFont val="Arial"/>
        <family val="2"/>
      </rPr>
      <t>(avant régularisations ou acquisitions)</t>
    </r>
  </si>
  <si>
    <t xml:space="preserve">Cottage de Lyon </t>
  </si>
  <si>
    <t>Balance définitive</t>
  </si>
  <si>
    <t>Balance générale définitive (Exercice clôturé)</t>
  </si>
  <si>
    <t>La balance fait partie des livres comptables obligatoires avec le Grand Livre et les journaux. Elle doit être conservée pendant 10 ans. 
En cas de contrôle, il peut vous être demandé de présenter ce document.</t>
  </si>
  <si>
    <t>Du compte 1 au compte ZZZZZZZZZZZZZZZ</t>
  </si>
  <si>
    <t>Du  01/01/2017  au  31/12/2017</t>
  </si>
  <si>
    <t>Filtre sur les écritures</t>
  </si>
  <si>
    <t>Validées / Non validées / Simulées</t>
  </si>
  <si>
    <t>Comptes</t>
  </si>
  <si>
    <t>Comptes mouvementés</t>
  </si>
  <si>
    <t>Centralisation des Fournisseurs/Clients :</t>
  </si>
  <si>
    <t>Aucune</t>
  </si>
  <si>
    <t>Intitulé</t>
  </si>
  <si>
    <t>Solde</t>
  </si>
  <si>
    <t>101</t>
  </si>
  <si>
    <t/>
  </si>
  <si>
    <t>164</t>
  </si>
  <si>
    <t>1668</t>
  </si>
  <si>
    <t>Interêts courus</t>
  </si>
  <si>
    <t>Total Classe 1</t>
  </si>
  <si>
    <t>207</t>
  </si>
  <si>
    <t>Fonds commercial</t>
  </si>
  <si>
    <t>215</t>
  </si>
  <si>
    <t>2181</t>
  </si>
  <si>
    <t>Installations générales, agencements, aménagements divers</t>
  </si>
  <si>
    <t>2182</t>
  </si>
  <si>
    <t>2183</t>
  </si>
  <si>
    <t>2815</t>
  </si>
  <si>
    <t>Amortis matériel industriel</t>
  </si>
  <si>
    <t>28181</t>
  </si>
  <si>
    <t>Amortis instal générales</t>
  </si>
  <si>
    <t>28182</t>
  </si>
  <si>
    <t>Amortis matériel de transport</t>
  </si>
  <si>
    <t>28183</t>
  </si>
  <si>
    <t>Amortis Matériel info et de bureau</t>
  </si>
  <si>
    <t>Total Classe 2</t>
  </si>
  <si>
    <t>371</t>
  </si>
  <si>
    <t>stock de meubles</t>
  </si>
  <si>
    <t>3971</t>
  </si>
  <si>
    <t>dépréciation stock</t>
  </si>
  <si>
    <t>Total Classe 3</t>
  </si>
  <si>
    <t>401</t>
  </si>
  <si>
    <t>411</t>
  </si>
  <si>
    <t>416</t>
  </si>
  <si>
    <t>421</t>
  </si>
  <si>
    <t>431</t>
  </si>
  <si>
    <t>444</t>
  </si>
  <si>
    <t>44551</t>
  </si>
  <si>
    <t>TVA à décaisser</t>
  </si>
  <si>
    <t>491</t>
  </si>
  <si>
    <t>Provisions pour dépréciation des comptes de clients</t>
  </si>
  <si>
    <t>Total Classe 4</t>
  </si>
  <si>
    <t>512</t>
  </si>
  <si>
    <t>Banque</t>
  </si>
  <si>
    <t>531</t>
  </si>
  <si>
    <t>Total Classe 5</t>
  </si>
  <si>
    <t>6037</t>
  </si>
  <si>
    <t>meubles</t>
  </si>
  <si>
    <t>6061</t>
  </si>
  <si>
    <t>Eau, Electricité, Essence, Gaz</t>
  </si>
  <si>
    <t>6063</t>
  </si>
  <si>
    <t>6064</t>
  </si>
  <si>
    <t>607</t>
  </si>
  <si>
    <t>achats de meubles</t>
  </si>
  <si>
    <t>611</t>
  </si>
  <si>
    <t>sous traitance de meubles</t>
  </si>
  <si>
    <t>613</t>
  </si>
  <si>
    <t>Locations</t>
  </si>
  <si>
    <t>616</t>
  </si>
  <si>
    <t>622</t>
  </si>
  <si>
    <t>Rémunérations d'intermédiaires et honoraires</t>
  </si>
  <si>
    <t>623</t>
  </si>
  <si>
    <t>6231</t>
  </si>
  <si>
    <t>frais d'inauguration</t>
  </si>
  <si>
    <t>625</t>
  </si>
  <si>
    <t>Déplacements, missions et réceptions</t>
  </si>
  <si>
    <t>626</t>
  </si>
  <si>
    <t>Frais postaux et de télécommunications</t>
  </si>
  <si>
    <t>627</t>
  </si>
  <si>
    <t>Services bancaires</t>
  </si>
  <si>
    <t>633</t>
  </si>
  <si>
    <t>Impôts, taxes et versements sur rémunérations (autres org.)</t>
  </si>
  <si>
    <t>6411</t>
  </si>
  <si>
    <t>Salaires, appointements</t>
  </si>
  <si>
    <t>6412</t>
  </si>
  <si>
    <t>6451</t>
  </si>
  <si>
    <t>658</t>
  </si>
  <si>
    <t>661</t>
  </si>
  <si>
    <t>Charges d'intérêts</t>
  </si>
  <si>
    <t>6611</t>
  </si>
  <si>
    <t>Intérêts des emprunts et dettes</t>
  </si>
  <si>
    <t>666</t>
  </si>
  <si>
    <t>1/2</t>
  </si>
  <si>
    <t>Cottage de Lyon 31_12_2018 _ etudiants</t>
  </si>
  <si>
    <t>02/08/2018</t>
  </si>
  <si>
    <t>68112</t>
  </si>
  <si>
    <t>Dotation amort Immob corporelles</t>
  </si>
  <si>
    <t>6817</t>
  </si>
  <si>
    <t>Dot dépréciation des stocks</t>
  </si>
  <si>
    <t>68171</t>
  </si>
  <si>
    <t>Dot Dépréciat Clients douteux</t>
  </si>
  <si>
    <t>6951</t>
  </si>
  <si>
    <t>Impôts dus en France</t>
  </si>
  <si>
    <t>Total Classe 6</t>
  </si>
  <si>
    <t>70701</t>
  </si>
  <si>
    <t>vente de meubles négoce</t>
  </si>
  <si>
    <t>70702</t>
  </si>
  <si>
    <t>Vente meubles peints</t>
  </si>
  <si>
    <t>7085</t>
  </si>
  <si>
    <t>Ports et aménag de meubles facturés</t>
  </si>
  <si>
    <t>722</t>
  </si>
  <si>
    <t>Expo meubles immobilisés</t>
  </si>
  <si>
    <t>758</t>
  </si>
  <si>
    <t>766</t>
  </si>
  <si>
    <t>Total Classe 7</t>
  </si>
  <si>
    <t>Total Balance</t>
  </si>
  <si>
    <t>Total des comptes de Bilan</t>
  </si>
  <si>
    <t>Total des comptes de Résultat</t>
  </si>
  <si>
    <t>2/2</t>
  </si>
  <si>
    <t>Cottage de Lyon</t>
  </si>
  <si>
    <t>Balance non définitive</t>
  </si>
  <si>
    <t>Balance générale non définitive (Exercice non clôturé)</t>
  </si>
  <si>
    <t>avant écritures d'inventaire</t>
  </si>
  <si>
    <t>Du  01/01/2018  au  31/12/2018</t>
  </si>
  <si>
    <t>Autres réserves</t>
  </si>
  <si>
    <t>120</t>
  </si>
  <si>
    <t>Résultat de l'exercice (bénéfice)</t>
  </si>
  <si>
    <t>4011</t>
  </si>
  <si>
    <t>Fournisseur MA FOREST</t>
  </si>
  <si>
    <t>4012</t>
  </si>
  <si>
    <t>Autres fournisseurs</t>
  </si>
  <si>
    <t>411126</t>
  </si>
  <si>
    <t>411157</t>
  </si>
  <si>
    <t>411167</t>
  </si>
  <si>
    <t>411189</t>
  </si>
  <si>
    <t>Kaabeche</t>
  </si>
  <si>
    <t>411212</t>
  </si>
  <si>
    <t>411225</t>
  </si>
  <si>
    <t>Barbet</t>
  </si>
  <si>
    <t>411232</t>
  </si>
  <si>
    <t>411237</t>
  </si>
  <si>
    <t>Wenger (Suisse)</t>
  </si>
  <si>
    <t>411241</t>
  </si>
  <si>
    <t>411242</t>
  </si>
  <si>
    <t>411245</t>
  </si>
  <si>
    <t>411246</t>
  </si>
  <si>
    <t>411247</t>
  </si>
  <si>
    <t>411248</t>
  </si>
  <si>
    <t>445621</t>
  </si>
  <si>
    <t>TVA sur immobilisations 20%</t>
  </si>
  <si>
    <t>445661</t>
  </si>
  <si>
    <t>TVA déductible 20%</t>
  </si>
  <si>
    <t>445711</t>
  </si>
  <si>
    <t>TVA collectée 20%</t>
  </si>
  <si>
    <t>471</t>
  </si>
  <si>
    <t>508</t>
  </si>
  <si>
    <t>Autres valeurs mobilières de placement et créances assimiées</t>
  </si>
  <si>
    <t>671</t>
  </si>
  <si>
    <t>Charges exceptionnelles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</si>
</sst>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8" formatCode="#,##0.00\ &quot;€&quot;;[Red]\-#,##0.00\ &quot;€&quot;"/>
    <numFmt numFmtId="44" formatCode="_-* #,##0.00\ &quot;€&quot;_-;\-* #,##0.00\ &quot;€&quot;_-;_-* &quot;-&quot;??\ &quot;€&quot;_-;_-@_-"/>
    <numFmt numFmtId="43" formatCode="_-* #,##0.00\ _€_-;\-* #,##0.00\ _€_-;_-* &quot;-&quot;??\ _€_-;_-@_-"/>
    <numFmt numFmtId="164" formatCode="0.00000%"/>
    <numFmt numFmtId="165" formatCode="0.00;\-0.00;"/>
    <numFmt numFmtId="166" formatCode="#,##0.00;\-#,##0.00;"/>
  </numFmts>
  <fonts count="27" x14ac:knownFonts="1">
    <font>
      <sz val="12"/>
      <name val="Times New Roman"/>
    </font>
    <font>
      <sz val="12"/>
      <name val="Times New Roman"/>
      <family val="1"/>
    </font>
    <font>
      <b/>
      <sz val="12"/>
      <name val="Arial"/>
      <family val="2"/>
    </font>
    <font>
      <sz val="12"/>
      <name val="Arial"/>
      <family val="2"/>
    </font>
    <font>
      <sz val="11"/>
      <color theme="1"/>
      <name val="Calibri"/>
      <family val="2"/>
      <scheme val="minor"/>
    </font>
    <font>
      <sz val="9"/>
      <name val="Arial"/>
      <family val="2"/>
    </font>
    <font>
      <b/>
      <sz val="9"/>
      <name val="Arial"/>
      <family val="2"/>
    </font>
    <font>
      <b/>
      <sz val="9"/>
      <color rgb="FFFFFFFF"/>
      <name val="Arial"/>
      <family val="2"/>
    </font>
    <font>
      <sz val="8"/>
      <name val="Arial"/>
      <family val="2"/>
    </font>
    <font>
      <b/>
      <sz val="14"/>
      <name val="Arial"/>
      <family val="2"/>
    </font>
    <font>
      <sz val="12"/>
      <name val="Times New Roman"/>
      <family val="1"/>
    </font>
    <font>
      <sz val="12"/>
      <name val="Calibri"/>
      <family val="2"/>
      <scheme val="minor"/>
    </font>
    <font>
      <b/>
      <sz val="10"/>
      <name val="Calibri"/>
      <family val="2"/>
      <scheme val="minor"/>
    </font>
    <font>
      <sz val="11"/>
      <name val="Arial"/>
      <family val="2"/>
    </font>
    <font>
      <b/>
      <sz val="14"/>
      <color rgb="FFFF0000"/>
      <name val="Arial"/>
      <family val="2"/>
    </font>
    <font>
      <b/>
      <sz val="11"/>
      <name val="Arial"/>
      <family val="2"/>
    </font>
    <font>
      <sz val="10"/>
      <name val="Arial"/>
      <family val="2"/>
    </font>
    <font>
      <b/>
      <sz val="8"/>
      <color indexed="8"/>
      <name val="Arial"/>
      <family val="2"/>
    </font>
    <font>
      <b/>
      <sz val="14"/>
      <color indexed="8"/>
      <name val="Arial"/>
      <family val="2"/>
    </font>
    <font>
      <i/>
      <sz val="8"/>
      <color indexed="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sz val="9.75"/>
      <color indexed="8"/>
      <name val="Arial"/>
      <family val="2"/>
    </font>
    <font>
      <sz val="12"/>
      <color rgb="FFFF0000"/>
      <name val="Arial"/>
      <family val="2"/>
    </font>
    <font>
      <sz val="14"/>
      <color rgb="FFFF0000"/>
      <name val="Arial"/>
      <family val="2"/>
    </font>
  </fonts>
  <fills count="10">
    <fill>
      <patternFill patternType="none"/>
    </fill>
    <fill>
      <patternFill patternType="gray125"/>
    </fill>
    <fill>
      <patternFill patternType="solid">
        <fgColor rgb="FFD9D9D9"/>
        <bgColor indexed="64"/>
      </patternFill>
    </fill>
    <fill>
      <patternFill patternType="solid">
        <fgColor rgb="FF00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medium">
        <color rgb="FFA9A9A9"/>
      </right>
      <top style="thick">
        <color indexed="64"/>
      </top>
      <bottom style="medium">
        <color rgb="FFA9A9A9"/>
      </bottom>
      <diagonal/>
    </border>
    <border>
      <left/>
      <right style="medium">
        <color rgb="FFA9A9A9"/>
      </right>
      <top style="thick">
        <color indexed="64"/>
      </top>
      <bottom style="medium">
        <color rgb="FFA9A9A9"/>
      </bottom>
      <diagonal/>
    </border>
    <border>
      <left/>
      <right style="thick">
        <color indexed="64"/>
      </right>
      <top style="thick">
        <color indexed="64"/>
      </top>
      <bottom style="medium">
        <color rgb="FFA9A9A9"/>
      </bottom>
      <diagonal/>
    </border>
    <border>
      <left style="thick">
        <color indexed="64"/>
      </left>
      <right/>
      <top style="medium">
        <color rgb="FFA9A9A9"/>
      </top>
      <bottom/>
      <diagonal/>
    </border>
    <border>
      <left/>
      <right/>
      <top style="medium">
        <color rgb="FFA9A9A9"/>
      </top>
      <bottom/>
      <diagonal/>
    </border>
    <border>
      <left/>
      <right style="thick">
        <color indexed="64"/>
      </right>
      <top style="medium">
        <color rgb="FFA9A9A9"/>
      </top>
      <bottom/>
      <diagonal/>
    </border>
    <border>
      <left style="thick">
        <color indexed="64"/>
      </left>
      <right/>
      <top/>
      <bottom style="medium">
        <color rgb="FFA9A9A9"/>
      </bottom>
      <diagonal/>
    </border>
    <border>
      <left/>
      <right/>
      <top/>
      <bottom style="medium">
        <color rgb="FFA9A9A9"/>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thin">
        <color indexed="8"/>
      </top>
      <bottom/>
      <diagonal/>
    </border>
  </borders>
  <cellStyleXfs count="5">
    <xf numFmtId="0" fontId="0" fillId="0" borderId="0"/>
    <xf numFmtId="0" fontId="4" fillId="0" borderId="0"/>
    <xf numFmtId="43" fontId="4"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cellStyleXfs>
  <cellXfs count="186">
    <xf numFmtId="0" fontId="0" fillId="0" borderId="0" xfId="0"/>
    <xf numFmtId="0" fontId="3" fillId="0" borderId="0" xfId="0" applyFont="1"/>
    <xf numFmtId="43" fontId="3" fillId="0" borderId="0" xfId="0" applyNumberFormat="1" applyFont="1"/>
    <xf numFmtId="0" fontId="5" fillId="0" borderId="0" xfId="0" applyFont="1"/>
    <xf numFmtId="4" fontId="5" fillId="0" borderId="0" xfId="3" applyNumberFormat="1" applyFont="1"/>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5" fillId="2" borderId="7" xfId="3" applyNumberFormat="1" applyFont="1" applyFill="1" applyBorder="1" applyAlignment="1">
      <alignment horizontal="center" vertical="center" wrapText="1"/>
    </xf>
    <xf numFmtId="4" fontId="5" fillId="2" borderId="8" xfId="3"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vertical="center"/>
    </xf>
    <xf numFmtId="4" fontId="5" fillId="4" borderId="2" xfId="3" applyNumberFormat="1" applyFont="1" applyFill="1" applyBorder="1" applyAlignment="1">
      <alignment horizontal="right" vertical="center"/>
    </xf>
    <xf numFmtId="14" fontId="5" fillId="0" borderId="2" xfId="0" applyNumberFormat="1" applyFont="1" applyBorder="1"/>
    <xf numFmtId="4" fontId="5" fillId="0" borderId="2" xfId="3" applyNumberFormat="1" applyFont="1" applyBorder="1"/>
    <xf numFmtId="4" fontId="5" fillId="2" borderId="2" xfId="3" applyNumberFormat="1" applyFont="1" applyFill="1" applyBorder="1" applyAlignment="1">
      <alignment horizontal="right" vertical="center"/>
    </xf>
    <xf numFmtId="4" fontId="5" fillId="0" borderId="0" xfId="0" applyNumberFormat="1" applyFont="1"/>
    <xf numFmtId="0" fontId="8" fillId="4" borderId="2" xfId="0" applyFont="1" applyFill="1" applyBorder="1" applyAlignment="1">
      <alignment vertical="center"/>
    </xf>
    <xf numFmtId="4" fontId="3" fillId="0" borderId="0" xfId="0" applyNumberFormat="1"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Fill="1" applyBorder="1" applyAlignment="1">
      <alignment vertical="center"/>
    </xf>
    <xf numFmtId="0" fontId="3" fillId="0" borderId="0" xfId="0" applyFont="1" applyFill="1" applyAlignment="1">
      <alignment horizontal="center" vertical="center"/>
    </xf>
    <xf numFmtId="0" fontId="3" fillId="9" borderId="2" xfId="0" applyFont="1" applyFill="1" applyBorder="1" applyAlignment="1">
      <alignment horizontal="center" vertical="center" wrapText="1"/>
    </xf>
    <xf numFmtId="0" fontId="3" fillId="9" borderId="2" xfId="0" applyFont="1" applyFill="1" applyBorder="1" applyAlignment="1">
      <alignment horizontal="left" vertical="center" wrapText="1"/>
    </xf>
    <xf numFmtId="14" fontId="3" fillId="9" borderId="2" xfId="0" applyNumberFormat="1" applyFont="1" applyFill="1" applyBorder="1" applyAlignment="1">
      <alignment horizontal="center" vertical="center" wrapText="1"/>
    </xf>
    <xf numFmtId="43" fontId="3" fillId="0" borderId="2" xfId="0" applyNumberFormat="1" applyFont="1" applyBorder="1" applyAlignment="1">
      <alignment horizontal="center" vertical="center"/>
    </xf>
    <xf numFmtId="0" fontId="2" fillId="0" borderId="2" xfId="0" applyFont="1" applyFill="1" applyBorder="1" applyAlignment="1">
      <alignment horizontal="left" vertical="center" wrapText="1"/>
    </xf>
    <xf numFmtId="0" fontId="3" fillId="9" borderId="2" xfId="0" applyFont="1" applyFill="1" applyBorder="1" applyAlignment="1">
      <alignment horizontal="left" vertical="center"/>
    </xf>
    <xf numFmtId="14" fontId="3" fillId="9" borderId="2" xfId="0" applyNumberFormat="1" applyFont="1" applyFill="1" applyBorder="1" applyAlignment="1">
      <alignment horizontal="center" vertical="center"/>
    </xf>
    <xf numFmtId="0" fontId="3" fillId="9"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14"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43" fontId="2" fillId="0" borderId="17"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43" fontId="3" fillId="0" borderId="0" xfId="3" applyFont="1" applyFill="1" applyBorder="1" applyAlignment="1">
      <alignment horizontal="center" vertical="center"/>
    </xf>
    <xf numFmtId="43" fontId="3" fillId="0" borderId="0" xfId="3" applyFont="1" applyAlignment="1">
      <alignment horizontal="center" vertical="center"/>
    </xf>
    <xf numFmtId="43" fontId="3" fillId="7" borderId="2" xfId="3" applyFont="1" applyFill="1" applyBorder="1" applyAlignment="1">
      <alignment horizontal="center" vertical="center" wrapText="1"/>
    </xf>
    <xf numFmtId="43" fontId="2" fillId="7" borderId="2" xfId="3" applyFont="1" applyFill="1" applyBorder="1" applyAlignment="1">
      <alignment horizontal="center" vertical="center" wrapText="1"/>
    </xf>
    <xf numFmtId="0" fontId="3" fillId="8"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43" fontId="3" fillId="7" borderId="2" xfId="3" applyFont="1" applyFill="1" applyBorder="1" applyAlignment="1">
      <alignment horizontal="right" vertical="center"/>
    </xf>
    <xf numFmtId="43" fontId="3" fillId="7" borderId="2" xfId="3" applyFont="1" applyFill="1" applyBorder="1" applyAlignment="1">
      <alignment horizontal="center" vertical="center"/>
    </xf>
    <xf numFmtId="43" fontId="2" fillId="7" borderId="2" xfId="3" applyFont="1" applyFill="1" applyBorder="1" applyAlignment="1">
      <alignment horizontal="center" vertical="center"/>
    </xf>
    <xf numFmtId="43" fontId="3" fillId="8" borderId="2" xfId="3" applyFont="1" applyFill="1" applyBorder="1" applyAlignment="1">
      <alignment horizontal="right" vertical="center"/>
    </xf>
    <xf numFmtId="0" fontId="3" fillId="8" borderId="2" xfId="0" applyFont="1" applyFill="1" applyBorder="1" applyAlignment="1">
      <alignment horizontal="center" vertical="center"/>
    </xf>
    <xf numFmtId="43" fontId="2" fillId="8"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3" fontId="2" fillId="0" borderId="2" xfId="3" applyFont="1" applyFill="1" applyBorder="1" applyAlignment="1">
      <alignment horizontal="right" vertical="center"/>
    </xf>
    <xf numFmtId="43" fontId="2" fillId="0" borderId="2" xfId="3" applyFont="1" applyFill="1" applyBorder="1" applyAlignment="1">
      <alignment horizontal="center" vertical="center"/>
    </xf>
    <xf numFmtId="0" fontId="2" fillId="0" borderId="2" xfId="0" applyFont="1" applyFill="1" applyBorder="1" applyAlignment="1">
      <alignment horizontal="center" vertical="center"/>
    </xf>
    <xf numFmtId="43" fontId="2" fillId="0" borderId="2" xfId="0" applyNumberFormat="1" applyFont="1" applyFill="1" applyBorder="1" applyAlignment="1">
      <alignment horizontal="center" vertical="center"/>
    </xf>
    <xf numFmtId="0" fontId="2" fillId="0" borderId="0" xfId="0" applyFont="1" applyFill="1" applyAlignment="1">
      <alignment horizontal="center" vertical="center"/>
    </xf>
    <xf numFmtId="43" fontId="3" fillId="8" borderId="2" xfId="3" applyFont="1" applyFill="1" applyBorder="1" applyAlignment="1">
      <alignment horizontal="center" vertical="center"/>
    </xf>
    <xf numFmtId="43" fontId="3" fillId="8"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43" fontId="3" fillId="7" borderId="2" xfId="0" applyNumberFormat="1" applyFont="1" applyFill="1" applyBorder="1" applyAlignment="1">
      <alignment horizontal="center" vertical="center"/>
    </xf>
    <xf numFmtId="0" fontId="2" fillId="0" borderId="14" xfId="0" applyFont="1" applyFill="1" applyBorder="1" applyAlignment="1">
      <alignment horizontal="left" vertical="center" wrapText="1"/>
    </xf>
    <xf numFmtId="14" fontId="2" fillId="0" borderId="14" xfId="0" applyNumberFormat="1" applyFont="1" applyFill="1" applyBorder="1" applyAlignment="1">
      <alignment horizontal="center" vertical="center"/>
    </xf>
    <xf numFmtId="43" fontId="2" fillId="0" borderId="14" xfId="3" applyFont="1" applyFill="1" applyBorder="1" applyAlignment="1">
      <alignment horizontal="center" vertical="center"/>
    </xf>
    <xf numFmtId="43" fontId="2" fillId="0" borderId="14" xfId="0" applyNumberFormat="1" applyFont="1" applyFill="1" applyBorder="1" applyAlignment="1">
      <alignment horizontal="center" vertical="center"/>
    </xf>
    <xf numFmtId="43" fontId="2" fillId="7" borderId="16" xfId="3" applyFont="1" applyFill="1" applyBorder="1" applyAlignment="1">
      <alignment horizontal="center" vertical="center"/>
    </xf>
    <xf numFmtId="43" fontId="2" fillId="8" borderId="16" xfId="3" applyFont="1" applyFill="1" applyBorder="1" applyAlignment="1">
      <alignment horizontal="center" vertical="center"/>
    </xf>
    <xf numFmtId="43" fontId="2" fillId="0" borderId="16" xfId="0" applyNumberFormat="1" applyFont="1" applyBorder="1" applyAlignment="1">
      <alignment horizontal="center" vertical="center"/>
    </xf>
    <xf numFmtId="43" fontId="3" fillId="0" borderId="0" xfId="0" applyNumberFormat="1" applyFont="1" applyAlignment="1">
      <alignment horizontal="center" vertical="center"/>
    </xf>
    <xf numFmtId="0" fontId="11" fillId="0" borderId="0" xfId="0" applyFont="1"/>
    <xf numFmtId="7" fontId="11" fillId="0" borderId="20" xfId="3" applyNumberFormat="1" applyFont="1" applyBorder="1" applyAlignment="1">
      <alignment horizontal="center"/>
    </xf>
    <xf numFmtId="44" fontId="11" fillId="0" borderId="21" xfId="4" applyFont="1" applyBorder="1"/>
    <xf numFmtId="10" fontId="11" fillId="0" borderId="23" xfId="0" applyNumberFormat="1" applyFont="1" applyBorder="1" applyAlignment="1">
      <alignment horizontal="center"/>
    </xf>
    <xf numFmtId="8" fontId="11" fillId="0" borderId="24" xfId="3" applyNumberFormat="1" applyFont="1" applyBorder="1"/>
    <xf numFmtId="164" fontId="11" fillId="0" borderId="23" xfId="0" applyNumberFormat="1" applyFont="1" applyBorder="1" applyAlignment="1">
      <alignment horizontal="center"/>
    </xf>
    <xf numFmtId="8" fontId="11" fillId="0" borderId="0" xfId="0" applyNumberFormat="1" applyFont="1"/>
    <xf numFmtId="14" fontId="11" fillId="0" borderId="27" xfId="0" applyNumberFormat="1" applyFont="1" applyBorder="1"/>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0" xfId="0" applyFont="1" applyAlignment="1">
      <alignment horizontal="center"/>
    </xf>
    <xf numFmtId="14" fontId="11" fillId="0" borderId="2" xfId="0" applyNumberFormat="1" applyFont="1" applyBorder="1"/>
    <xf numFmtId="43" fontId="11" fillId="0" borderId="2" xfId="3" applyFont="1" applyBorder="1"/>
    <xf numFmtId="43" fontId="11" fillId="0" borderId="0" xfId="0" applyNumberFormat="1" applyFont="1"/>
    <xf numFmtId="0" fontId="11" fillId="0" borderId="0" xfId="0" applyFont="1" applyBorder="1" applyAlignment="1">
      <alignment horizontal="center"/>
    </xf>
    <xf numFmtId="0" fontId="11" fillId="0" borderId="26" xfId="0" applyFont="1" applyBorder="1" applyAlignment="1">
      <alignment horizontal="center"/>
    </xf>
    <xf numFmtId="43" fontId="15" fillId="8" borderId="16" xfId="3" applyFont="1" applyFill="1" applyBorder="1" applyAlignment="1">
      <alignment horizontal="center" vertical="center"/>
    </xf>
    <xf numFmtId="0" fontId="2" fillId="0" borderId="14" xfId="0" applyFont="1" applyFill="1" applyBorder="1" applyAlignment="1">
      <alignment horizontal="left" vertical="center"/>
    </xf>
    <xf numFmtId="43" fontId="16" fillId="7" borderId="2" xfId="3" applyFont="1" applyFill="1" applyBorder="1" applyAlignment="1">
      <alignment horizontal="center" vertical="center" wrapText="1"/>
    </xf>
    <xf numFmtId="0" fontId="16" fillId="8" borderId="2" xfId="0" applyFont="1" applyFill="1" applyBorder="1" applyAlignment="1">
      <alignment horizontal="center" vertical="center" wrapText="1"/>
    </xf>
    <xf numFmtId="43" fontId="15" fillId="8" borderId="16" xfId="0" applyNumberFormat="1" applyFont="1" applyFill="1" applyBorder="1" applyAlignment="1">
      <alignment horizontal="center" vertical="center"/>
    </xf>
    <xf numFmtId="0" fontId="0" fillId="0" borderId="33" xfId="0" applyNumberFormat="1" applyFont="1" applyFill="1" applyBorder="1" applyAlignment="1" applyProtection="1">
      <alignment vertical="top"/>
    </xf>
    <xf numFmtId="166" fontId="22" fillId="0" borderId="36" xfId="0" applyNumberFormat="1" applyFont="1" applyFill="1" applyBorder="1" applyAlignment="1" applyProtection="1">
      <alignment horizontal="right" vertical="center" wrapText="1" readingOrder="1"/>
    </xf>
    <xf numFmtId="165" fontId="22" fillId="0" borderId="35" xfId="0" applyNumberFormat="1" applyFont="1" applyFill="1" applyBorder="1" applyAlignment="1" applyProtection="1">
      <alignment horizontal="right" vertical="center" wrapText="1" readingOrder="1"/>
    </xf>
    <xf numFmtId="165" fontId="22" fillId="0" borderId="36" xfId="0" applyNumberFormat="1" applyFont="1" applyFill="1" applyBorder="1" applyAlignment="1" applyProtection="1">
      <alignment horizontal="right" vertical="center" wrapText="1" readingOrder="1"/>
    </xf>
    <xf numFmtId="0" fontId="0" fillId="0" borderId="40" xfId="0" applyNumberFormat="1" applyFont="1" applyFill="1" applyBorder="1" applyAlignment="1" applyProtection="1">
      <alignment vertical="top"/>
    </xf>
    <xf numFmtId="0" fontId="0" fillId="0" borderId="41" xfId="0" applyNumberFormat="1" applyFont="1" applyFill="1" applyBorder="1" applyAlignment="1" applyProtection="1">
      <alignment vertical="top"/>
    </xf>
    <xf numFmtId="166" fontId="22" fillId="0" borderId="35" xfId="0" applyNumberFormat="1" applyFont="1" applyFill="1" applyBorder="1" applyAlignment="1" applyProtection="1">
      <alignment horizontal="right" vertical="center" wrapText="1" readingOrder="1"/>
    </xf>
    <xf numFmtId="0" fontId="21" fillId="0" borderId="34" xfId="0" applyNumberFormat="1" applyFont="1" applyFill="1" applyBorder="1" applyAlignment="1" applyProtection="1">
      <alignment horizontal="center" vertical="center" readingOrder="1"/>
    </xf>
    <xf numFmtId="0" fontId="0" fillId="0" borderId="0" xfId="0" applyFill="1"/>
    <xf numFmtId="4" fontId="23" fillId="0" borderId="39" xfId="0" applyNumberFormat="1" applyFont="1" applyFill="1" applyBorder="1" applyAlignment="1" applyProtection="1">
      <alignment horizontal="right" vertical="center" readingOrder="1"/>
    </xf>
    <xf numFmtId="4" fontId="23" fillId="0" borderId="34" xfId="0" applyNumberFormat="1" applyFont="1" applyFill="1" applyBorder="1" applyAlignment="1" applyProtection="1">
      <alignment horizontal="right" vertical="center" readingOrder="1"/>
    </xf>
    <xf numFmtId="166" fontId="24" fillId="0" borderId="35" xfId="0" applyNumberFormat="1" applyFont="1" applyFill="1" applyBorder="1" applyAlignment="1" applyProtection="1">
      <alignment horizontal="right" vertical="center" wrapText="1" readingOrder="1"/>
    </xf>
    <xf numFmtId="166" fontId="24" fillId="0" borderId="39" xfId="0" applyNumberFormat="1" applyFont="1" applyFill="1" applyBorder="1" applyAlignment="1" applyProtection="1">
      <alignment horizontal="right" vertical="center" wrapText="1" readingOrder="1"/>
    </xf>
    <xf numFmtId="0" fontId="15" fillId="5" borderId="2"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0" fontId="13" fillId="0" borderId="2" xfId="0" applyFont="1" applyBorder="1" applyAlignment="1">
      <alignment horizontal="center"/>
    </xf>
    <xf numFmtId="0" fontId="13" fillId="0" borderId="2" xfId="0" applyFont="1" applyBorder="1"/>
    <xf numFmtId="43" fontId="13" fillId="0" borderId="2" xfId="3" applyFont="1" applyBorder="1"/>
    <xf numFmtId="4" fontId="13" fillId="0" borderId="2" xfId="0" applyNumberFormat="1" applyFont="1" applyBorder="1"/>
    <xf numFmtId="4" fontId="13" fillId="0" borderId="2" xfId="3" applyNumberFormat="1" applyFont="1" applyBorder="1"/>
    <xf numFmtId="43" fontId="13" fillId="0" borderId="2" xfId="0" applyNumberFormat="1" applyFont="1" applyBorder="1"/>
    <xf numFmtId="0" fontId="15" fillId="5" borderId="2" xfId="0" applyFont="1" applyFill="1" applyBorder="1" applyAlignment="1">
      <alignment horizontal="center"/>
    </xf>
    <xf numFmtId="0" fontId="15" fillId="5" borderId="2" xfId="0" applyFont="1" applyFill="1" applyBorder="1"/>
    <xf numFmtId="43" fontId="15" fillId="5" borderId="2" xfId="3" applyFont="1" applyFill="1" applyBorder="1"/>
    <xf numFmtId="4" fontId="15" fillId="5" borderId="2" xfId="3" applyNumberFormat="1" applyFont="1" applyFill="1" applyBorder="1"/>
    <xf numFmtId="14" fontId="13" fillId="0" borderId="2" xfId="0" applyNumberFormat="1" applyFont="1" applyBorder="1" applyAlignment="1">
      <alignment horizontal="center"/>
    </xf>
    <xf numFmtId="43" fontId="13" fillId="0" borderId="2" xfId="0" applyNumberFormat="1" applyFont="1" applyBorder="1" applyAlignment="1">
      <alignment horizontal="center"/>
    </xf>
    <xf numFmtId="43" fontId="11" fillId="0" borderId="0" xfId="3" applyFont="1"/>
    <xf numFmtId="43" fontId="12" fillId="0" borderId="30" xfId="3" applyFont="1" applyBorder="1" applyAlignment="1">
      <alignment horizontal="center"/>
    </xf>
    <xf numFmtId="0" fontId="11" fillId="0" borderId="0" xfId="0" applyFont="1" applyAlignment="1">
      <alignment horizontal="center"/>
    </xf>
    <xf numFmtId="0" fontId="11" fillId="0" borderId="22"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6" fillId="0" borderId="0" xfId="0" applyFont="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right" vertical="center"/>
    </xf>
    <xf numFmtId="0" fontId="3" fillId="5" borderId="14"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8" xfId="0" applyFont="1" applyFill="1" applyBorder="1" applyAlignment="1">
      <alignment horizontal="center" vertical="center"/>
    </xf>
    <xf numFmtId="0" fontId="15" fillId="0" borderId="4" xfId="0" applyFont="1" applyBorder="1" applyAlignment="1">
      <alignment horizontal="center" vertical="center"/>
    </xf>
    <xf numFmtId="0" fontId="14" fillId="0" borderId="0" xfId="0" applyNumberFormat="1" applyFont="1" applyFill="1" applyBorder="1" applyAlignment="1" applyProtection="1">
      <alignment horizontal="left" vertical="top" readingOrder="1"/>
    </xf>
    <xf numFmtId="0" fontId="20" fillId="0" borderId="0" xfId="0" applyNumberFormat="1" applyFont="1" applyFill="1" applyBorder="1" applyAlignment="1" applyProtection="1">
      <alignment horizontal="left" vertical="top" readingOrder="1"/>
    </xf>
    <xf numFmtId="0" fontId="20" fillId="0" borderId="33" xfId="0" applyNumberFormat="1" applyFont="1" applyFill="1" applyBorder="1" applyAlignment="1" applyProtection="1">
      <alignment horizontal="left" vertical="top" readingOrder="1"/>
    </xf>
    <xf numFmtId="0" fontId="17" fillId="0" borderId="0" xfId="0" applyNumberFormat="1" applyFont="1" applyFill="1" applyBorder="1" applyAlignment="1" applyProtection="1">
      <alignment horizontal="left" vertical="center" readingOrder="1"/>
    </xf>
    <xf numFmtId="0" fontId="17" fillId="0" borderId="0" xfId="0" applyNumberFormat="1" applyFont="1" applyFill="1" applyBorder="1" applyAlignment="1" applyProtection="1">
      <alignment horizontal="center" vertical="center" readingOrder="1"/>
    </xf>
    <xf numFmtId="14" fontId="17" fillId="0" borderId="0" xfId="0" applyNumberFormat="1" applyFont="1" applyFill="1" applyBorder="1" applyAlignment="1" applyProtection="1">
      <alignment horizontal="right" vertical="center" readingOrder="1"/>
    </xf>
    <xf numFmtId="0" fontId="18" fillId="0" borderId="0" xfId="0" applyNumberFormat="1" applyFont="1" applyFill="1" applyBorder="1" applyAlignment="1" applyProtection="1">
      <alignment horizontal="center" vertical="center" readingOrder="1"/>
    </xf>
    <xf numFmtId="0" fontId="19" fillId="0" borderId="0" xfId="0" applyNumberFormat="1" applyFont="1" applyFill="1" applyBorder="1" applyAlignment="1" applyProtection="1">
      <alignment horizontal="center" vertical="center" wrapText="1" readingOrder="1"/>
    </xf>
    <xf numFmtId="0" fontId="20" fillId="0" borderId="0" xfId="0" applyNumberFormat="1" applyFont="1" applyFill="1" applyBorder="1" applyAlignment="1" applyProtection="1">
      <alignment horizontal="left" vertical="top" wrapText="1" readingOrder="1"/>
    </xf>
    <xf numFmtId="0" fontId="22" fillId="0" borderId="36" xfId="0" applyNumberFormat="1" applyFont="1" applyFill="1" applyBorder="1" applyAlignment="1" applyProtection="1">
      <alignment horizontal="left" vertical="center" wrapText="1" readingOrder="1"/>
    </xf>
    <xf numFmtId="165" fontId="22" fillId="0" borderId="36" xfId="0" applyNumberFormat="1" applyFont="1" applyFill="1" applyBorder="1" applyAlignment="1" applyProtection="1">
      <alignment horizontal="right" vertical="center" wrapText="1" readingOrder="1"/>
    </xf>
    <xf numFmtId="4" fontId="22" fillId="0" borderId="36" xfId="0" applyNumberFormat="1" applyFont="1" applyFill="1" applyBorder="1" applyAlignment="1" applyProtection="1">
      <alignment horizontal="right" vertical="center" wrapText="1" readingOrder="1"/>
    </xf>
    <xf numFmtId="0" fontId="21" fillId="0" borderId="34" xfId="0" applyNumberFormat="1" applyFont="1" applyFill="1" applyBorder="1" applyAlignment="1" applyProtection="1">
      <alignment horizontal="center" vertical="center" readingOrder="1"/>
    </xf>
    <xf numFmtId="0" fontId="22" fillId="0" borderId="35" xfId="0" applyNumberFormat="1" applyFont="1" applyFill="1" applyBorder="1" applyAlignment="1" applyProtection="1">
      <alignment horizontal="left" vertical="center" wrapText="1" readingOrder="1"/>
    </xf>
    <xf numFmtId="165" fontId="22" fillId="0" borderId="35" xfId="0" applyNumberFormat="1" applyFont="1" applyFill="1" applyBorder="1" applyAlignment="1" applyProtection="1">
      <alignment horizontal="right" vertical="center" wrapText="1" readingOrder="1"/>
    </xf>
    <xf numFmtId="4" fontId="22" fillId="0" borderId="35" xfId="0" applyNumberFormat="1" applyFont="1" applyFill="1" applyBorder="1" applyAlignment="1" applyProtection="1">
      <alignment horizontal="right" vertical="center" wrapText="1" readingOrder="1"/>
    </xf>
    <xf numFmtId="166" fontId="22" fillId="0" borderId="36" xfId="0" applyNumberFormat="1" applyFont="1" applyFill="1" applyBorder="1" applyAlignment="1" applyProtection="1">
      <alignment horizontal="right" vertical="center" wrapText="1" readingOrder="1"/>
    </xf>
    <xf numFmtId="0" fontId="22" fillId="0" borderId="37" xfId="0" applyNumberFormat="1" applyFont="1" applyFill="1" applyBorder="1" applyAlignment="1" applyProtection="1">
      <alignment horizontal="left" vertical="top" readingOrder="1"/>
    </xf>
    <xf numFmtId="0" fontId="23" fillId="0" borderId="38" xfId="0" applyNumberFormat="1" applyFont="1" applyFill="1" applyBorder="1" applyAlignment="1" applyProtection="1">
      <alignment horizontal="left" vertical="center" readingOrder="1"/>
    </xf>
    <xf numFmtId="4" fontId="23" fillId="0" borderId="39" xfId="0" applyNumberFormat="1" applyFont="1" applyFill="1" applyBorder="1" applyAlignment="1" applyProtection="1">
      <alignment horizontal="right" vertical="center" readingOrder="1"/>
    </xf>
    <xf numFmtId="166" fontId="22" fillId="0" borderId="35" xfId="0" applyNumberFormat="1" applyFont="1" applyFill="1" applyBorder="1" applyAlignment="1" applyProtection="1">
      <alignment horizontal="right" vertical="center" wrapText="1" readingOrder="1"/>
    </xf>
    <xf numFmtId="0" fontId="17" fillId="0" borderId="0" xfId="0" applyNumberFormat="1" applyFont="1" applyFill="1" applyBorder="1" applyAlignment="1" applyProtection="1">
      <alignment horizontal="right" vertical="center" readingOrder="1"/>
    </xf>
    <xf numFmtId="0" fontId="24" fillId="0" borderId="35" xfId="0" applyNumberFormat="1" applyFont="1" applyFill="1" applyBorder="1" applyAlignment="1" applyProtection="1">
      <alignment horizontal="left" vertical="center" wrapText="1" readingOrder="1"/>
    </xf>
    <xf numFmtId="166" fontId="24" fillId="0" borderId="35" xfId="0" applyNumberFormat="1" applyFont="1" applyFill="1" applyBorder="1" applyAlignment="1" applyProtection="1">
      <alignment horizontal="right" vertical="center" wrapText="1" readingOrder="1"/>
    </xf>
    <xf numFmtId="0" fontId="24" fillId="0" borderId="39" xfId="0" applyNumberFormat="1" applyFont="1" applyFill="1" applyBorder="1" applyAlignment="1" applyProtection="1">
      <alignment horizontal="left" vertical="center" wrapText="1" readingOrder="1"/>
    </xf>
    <xf numFmtId="166" fontId="24" fillId="0" borderId="39" xfId="0" applyNumberFormat="1" applyFont="1" applyFill="1" applyBorder="1" applyAlignment="1" applyProtection="1">
      <alignment horizontal="right" vertical="center" wrapText="1" readingOrder="1"/>
    </xf>
    <xf numFmtId="0" fontId="18" fillId="0" borderId="34" xfId="0" applyNumberFormat="1" applyFont="1" applyFill="1" applyBorder="1" applyAlignment="1" applyProtection="1">
      <alignment horizontal="left" vertical="center" readingOrder="1"/>
    </xf>
    <xf numFmtId="4" fontId="23" fillId="0" borderId="34" xfId="0" applyNumberFormat="1" applyFont="1" applyFill="1" applyBorder="1" applyAlignment="1" applyProtection="1">
      <alignment horizontal="right" vertical="center" readingOrder="1"/>
    </xf>
    <xf numFmtId="0" fontId="25" fillId="0" borderId="0" xfId="0" applyFont="1" applyAlignment="1">
      <alignment horizontal="center" vertical="center"/>
    </xf>
    <xf numFmtId="0" fontId="26" fillId="0" borderId="0" xfId="0" applyNumberFormat="1" applyFont="1" applyFill="1" applyBorder="1" applyAlignment="1" applyProtection="1">
      <alignment horizontal="left" vertical="top" readingOrder="1"/>
    </xf>
  </cellXfs>
  <cellStyles count="5">
    <cellStyle name="Milliers" xfId="3" builtinId="3"/>
    <cellStyle name="Milliers 3" xfId="2" xr:uid="{00000000-0005-0000-0000-000001000000}"/>
    <cellStyle name="Monétaire" xfId="4" builtinId="4"/>
    <cellStyle name="Normal" xfId="0" builtinId="0"/>
    <cellStyle name="Normal 3" xfId="1"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3</xdr:row>
      <xdr:rowOff>171450</xdr:rowOff>
    </xdr:to>
    <xdr:pic>
      <xdr:nvPicPr>
        <xdr:cNvPr id="5" name="Image 4" descr="Résultat de recherche d'images pour &quot;logo bnp&quot;">
          <a:extLst>
            <a:ext uri="{FF2B5EF4-FFF2-40B4-BE49-F238E27FC236}">
              <a16:creationId xmlns:a16="http://schemas.microsoft.com/office/drawing/2014/main" id="{62C9192F-1617-4809-80AD-82967BB75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304800</xdr:colOff>
      <xdr:row>1</xdr:row>
      <xdr:rowOff>104775</xdr:rowOff>
    </xdr:to>
    <xdr:sp macro="" textlink="">
      <xdr:nvSpPr>
        <xdr:cNvPr id="2054" name="uMKMOqMGWe7PEM:" descr="Résultat de recherche d'images pour &quot;logo bnp&quot;">
          <a:extLst>
            <a:ext uri="{FF2B5EF4-FFF2-40B4-BE49-F238E27FC236}">
              <a16:creationId xmlns:a16="http://schemas.microsoft.com/office/drawing/2014/main" id="{40E53C7B-CEBD-4456-9AEB-A99C60AC7B15}"/>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2558-7F7B-45B9-9655-D2F06B2FBDC2}">
  <dimension ref="A1:G82"/>
  <sheetViews>
    <sheetView topLeftCell="A20" workbookViewId="0">
      <selection activeCell="F33" sqref="F33"/>
    </sheetView>
  </sheetViews>
  <sheetFormatPr baseColWidth="10" defaultRowHeight="15.75" x14ac:dyDescent="0.25"/>
  <cols>
    <col min="1" max="1" width="11" style="72"/>
    <col min="2" max="2" width="14.125" style="72" customWidth="1"/>
    <col min="3" max="3" width="12" style="72" customWidth="1"/>
    <col min="4" max="4" width="13.625" style="72" customWidth="1"/>
    <col min="5" max="5" width="13" style="123" customWidth="1"/>
    <col min="6" max="6" width="11.75" style="72" customWidth="1"/>
    <col min="7" max="247" width="11" style="72"/>
    <col min="248" max="248" width="14.125" style="72" customWidth="1"/>
    <col min="249" max="249" width="10.375" style="72" bestFit="1" customWidth="1"/>
    <col min="250" max="250" width="13.625" style="72" customWidth="1"/>
    <col min="251" max="251" width="11.5" style="72" customWidth="1"/>
    <col min="252" max="252" width="11.75" style="72" customWidth="1"/>
    <col min="253" max="254" width="11" style="72"/>
    <col min="255" max="255" width="10.875" style="72" bestFit="1" customWidth="1"/>
    <col min="256" max="503" width="11" style="72"/>
    <col min="504" max="504" width="14.125" style="72" customWidth="1"/>
    <col min="505" max="505" width="10.375" style="72" bestFit="1" customWidth="1"/>
    <col min="506" max="506" width="13.625" style="72" customWidth="1"/>
    <col min="507" max="507" width="11.5" style="72" customWidth="1"/>
    <col min="508" max="508" width="11.75" style="72" customWidth="1"/>
    <col min="509" max="510" width="11" style="72"/>
    <col min="511" max="511" width="10.875" style="72" bestFit="1" customWidth="1"/>
    <col min="512" max="759" width="11" style="72"/>
    <col min="760" max="760" width="14.125" style="72" customWidth="1"/>
    <col min="761" max="761" width="10.375" style="72" bestFit="1" customWidth="1"/>
    <col min="762" max="762" width="13.625" style="72" customWidth="1"/>
    <col min="763" max="763" width="11.5" style="72" customWidth="1"/>
    <col min="764" max="764" width="11.75" style="72" customWidth="1"/>
    <col min="765" max="766" width="11" style="72"/>
    <col min="767" max="767" width="10.875" style="72" bestFit="1" customWidth="1"/>
    <col min="768" max="1015" width="11" style="72"/>
    <col min="1016" max="1016" width="14.125" style="72" customWidth="1"/>
    <col min="1017" max="1017" width="10.375" style="72" bestFit="1" customWidth="1"/>
    <col min="1018" max="1018" width="13.625" style="72" customWidth="1"/>
    <col min="1019" max="1019" width="11.5" style="72" customWidth="1"/>
    <col min="1020" max="1020" width="11.75" style="72" customWidth="1"/>
    <col min="1021" max="1022" width="11" style="72"/>
    <col min="1023" max="1023" width="10.875" style="72" bestFit="1" customWidth="1"/>
    <col min="1024" max="1271" width="11" style="72"/>
    <col min="1272" max="1272" width="14.125" style="72" customWidth="1"/>
    <col min="1273" max="1273" width="10.375" style="72" bestFit="1" customWidth="1"/>
    <col min="1274" max="1274" width="13.625" style="72" customWidth="1"/>
    <col min="1275" max="1275" width="11.5" style="72" customWidth="1"/>
    <col min="1276" max="1276" width="11.75" style="72" customWidth="1"/>
    <col min="1277" max="1278" width="11" style="72"/>
    <col min="1279" max="1279" width="10.875" style="72" bestFit="1" customWidth="1"/>
    <col min="1280" max="1527" width="11" style="72"/>
    <col min="1528" max="1528" width="14.125" style="72" customWidth="1"/>
    <col min="1529" max="1529" width="10.375" style="72" bestFit="1" customWidth="1"/>
    <col min="1530" max="1530" width="13.625" style="72" customWidth="1"/>
    <col min="1531" max="1531" width="11.5" style="72" customWidth="1"/>
    <col min="1532" max="1532" width="11.75" style="72" customWidth="1"/>
    <col min="1533" max="1534" width="11" style="72"/>
    <col min="1535" max="1535" width="10.875" style="72" bestFit="1" customWidth="1"/>
    <col min="1536" max="1783" width="11" style="72"/>
    <col min="1784" max="1784" width="14.125" style="72" customWidth="1"/>
    <col min="1785" max="1785" width="10.375" style="72" bestFit="1" customWidth="1"/>
    <col min="1786" max="1786" width="13.625" style="72" customWidth="1"/>
    <col min="1787" max="1787" width="11.5" style="72" customWidth="1"/>
    <col min="1788" max="1788" width="11.75" style="72" customWidth="1"/>
    <col min="1789" max="1790" width="11" style="72"/>
    <col min="1791" max="1791" width="10.875" style="72" bestFit="1" customWidth="1"/>
    <col min="1792" max="2039" width="11" style="72"/>
    <col min="2040" max="2040" width="14.125" style="72" customWidth="1"/>
    <col min="2041" max="2041" width="10.375" style="72" bestFit="1" customWidth="1"/>
    <col min="2042" max="2042" width="13.625" style="72" customWidth="1"/>
    <col min="2043" max="2043" width="11.5" style="72" customWidth="1"/>
    <col min="2044" max="2044" width="11.75" style="72" customWidth="1"/>
    <col min="2045" max="2046" width="11" style="72"/>
    <col min="2047" max="2047" width="10.875" style="72" bestFit="1" customWidth="1"/>
    <col min="2048" max="2295" width="11" style="72"/>
    <col min="2296" max="2296" width="14.125" style="72" customWidth="1"/>
    <col min="2297" max="2297" width="10.375" style="72" bestFit="1" customWidth="1"/>
    <col min="2298" max="2298" width="13.625" style="72" customWidth="1"/>
    <col min="2299" max="2299" width="11.5" style="72" customWidth="1"/>
    <col min="2300" max="2300" width="11.75" style="72" customWidth="1"/>
    <col min="2301" max="2302" width="11" style="72"/>
    <col min="2303" max="2303" width="10.875" style="72" bestFit="1" customWidth="1"/>
    <col min="2304" max="2551" width="11" style="72"/>
    <col min="2552" max="2552" width="14.125" style="72" customWidth="1"/>
    <col min="2553" max="2553" width="10.375" style="72" bestFit="1" customWidth="1"/>
    <col min="2554" max="2554" width="13.625" style="72" customWidth="1"/>
    <col min="2555" max="2555" width="11.5" style="72" customWidth="1"/>
    <col min="2556" max="2556" width="11.75" style="72" customWidth="1"/>
    <col min="2557" max="2558" width="11" style="72"/>
    <col min="2559" max="2559" width="10.875" style="72" bestFit="1" customWidth="1"/>
    <col min="2560" max="2807" width="11" style="72"/>
    <col min="2808" max="2808" width="14.125" style="72" customWidth="1"/>
    <col min="2809" max="2809" width="10.375" style="72" bestFit="1" customWidth="1"/>
    <col min="2810" max="2810" width="13.625" style="72" customWidth="1"/>
    <col min="2811" max="2811" width="11.5" style="72" customWidth="1"/>
    <col min="2812" max="2812" width="11.75" style="72" customWidth="1"/>
    <col min="2813" max="2814" width="11" style="72"/>
    <col min="2815" max="2815" width="10.875" style="72" bestFit="1" customWidth="1"/>
    <col min="2816" max="3063" width="11" style="72"/>
    <col min="3064" max="3064" width="14.125" style="72" customWidth="1"/>
    <col min="3065" max="3065" width="10.375" style="72" bestFit="1" customWidth="1"/>
    <col min="3066" max="3066" width="13.625" style="72" customWidth="1"/>
    <col min="3067" max="3067" width="11.5" style="72" customWidth="1"/>
    <col min="3068" max="3068" width="11.75" style="72" customWidth="1"/>
    <col min="3069" max="3070" width="11" style="72"/>
    <col min="3071" max="3071" width="10.875" style="72" bestFit="1" customWidth="1"/>
    <col min="3072" max="3319" width="11" style="72"/>
    <col min="3320" max="3320" width="14.125" style="72" customWidth="1"/>
    <col min="3321" max="3321" width="10.375" style="72" bestFit="1" customWidth="1"/>
    <col min="3322" max="3322" width="13.625" style="72" customWidth="1"/>
    <col min="3323" max="3323" width="11.5" style="72" customWidth="1"/>
    <col min="3324" max="3324" width="11.75" style="72" customWidth="1"/>
    <col min="3325" max="3326" width="11" style="72"/>
    <col min="3327" max="3327" width="10.875" style="72" bestFit="1" customWidth="1"/>
    <col min="3328" max="3575" width="11" style="72"/>
    <col min="3576" max="3576" width="14.125" style="72" customWidth="1"/>
    <col min="3577" max="3577" width="10.375" style="72" bestFit="1" customWidth="1"/>
    <col min="3578" max="3578" width="13.625" style="72" customWidth="1"/>
    <col min="3579" max="3579" width="11.5" style="72" customWidth="1"/>
    <col min="3580" max="3580" width="11.75" style="72" customWidth="1"/>
    <col min="3581" max="3582" width="11" style="72"/>
    <col min="3583" max="3583" width="10.875" style="72" bestFit="1" customWidth="1"/>
    <col min="3584" max="3831" width="11" style="72"/>
    <col min="3832" max="3832" width="14.125" style="72" customWidth="1"/>
    <col min="3833" max="3833" width="10.375" style="72" bestFit="1" customWidth="1"/>
    <col min="3834" max="3834" width="13.625" style="72" customWidth="1"/>
    <col min="3835" max="3835" width="11.5" style="72" customWidth="1"/>
    <col min="3836" max="3836" width="11.75" style="72" customWidth="1"/>
    <col min="3837" max="3838" width="11" style="72"/>
    <col min="3839" max="3839" width="10.875" style="72" bestFit="1" customWidth="1"/>
    <col min="3840" max="4087" width="11" style="72"/>
    <col min="4088" max="4088" width="14.125" style="72" customWidth="1"/>
    <col min="4089" max="4089" width="10.375" style="72" bestFit="1" customWidth="1"/>
    <col min="4090" max="4090" width="13.625" style="72" customWidth="1"/>
    <col min="4091" max="4091" width="11.5" style="72" customWidth="1"/>
    <col min="4092" max="4092" width="11.75" style="72" customWidth="1"/>
    <col min="4093" max="4094" width="11" style="72"/>
    <col min="4095" max="4095" width="10.875" style="72" bestFit="1" customWidth="1"/>
    <col min="4096" max="4343" width="11" style="72"/>
    <col min="4344" max="4344" width="14.125" style="72" customWidth="1"/>
    <col min="4345" max="4345" width="10.375" style="72" bestFit="1" customWidth="1"/>
    <col min="4346" max="4346" width="13.625" style="72" customWidth="1"/>
    <col min="4347" max="4347" width="11.5" style="72" customWidth="1"/>
    <col min="4348" max="4348" width="11.75" style="72" customWidth="1"/>
    <col min="4349" max="4350" width="11" style="72"/>
    <col min="4351" max="4351" width="10.875" style="72" bestFit="1" customWidth="1"/>
    <col min="4352" max="4599" width="11" style="72"/>
    <col min="4600" max="4600" width="14.125" style="72" customWidth="1"/>
    <col min="4601" max="4601" width="10.375" style="72" bestFit="1" customWidth="1"/>
    <col min="4602" max="4602" width="13.625" style="72" customWidth="1"/>
    <col min="4603" max="4603" width="11.5" style="72" customWidth="1"/>
    <col min="4604" max="4604" width="11.75" style="72" customWidth="1"/>
    <col min="4605" max="4606" width="11" style="72"/>
    <col min="4607" max="4607" width="10.875" style="72" bestFit="1" customWidth="1"/>
    <col min="4608" max="4855" width="11" style="72"/>
    <col min="4856" max="4856" width="14.125" style="72" customWidth="1"/>
    <col min="4857" max="4857" width="10.375" style="72" bestFit="1" customWidth="1"/>
    <col min="4858" max="4858" width="13.625" style="72" customWidth="1"/>
    <col min="4859" max="4859" width="11.5" style="72" customWidth="1"/>
    <col min="4860" max="4860" width="11.75" style="72" customWidth="1"/>
    <col min="4861" max="4862" width="11" style="72"/>
    <col min="4863" max="4863" width="10.875" style="72" bestFit="1" customWidth="1"/>
    <col min="4864" max="5111" width="11" style="72"/>
    <col min="5112" max="5112" width="14.125" style="72" customWidth="1"/>
    <col min="5113" max="5113" width="10.375" style="72" bestFit="1" customWidth="1"/>
    <col min="5114" max="5114" width="13.625" style="72" customWidth="1"/>
    <col min="5115" max="5115" width="11.5" style="72" customWidth="1"/>
    <col min="5116" max="5116" width="11.75" style="72" customWidth="1"/>
    <col min="5117" max="5118" width="11" style="72"/>
    <col min="5119" max="5119" width="10.875" style="72" bestFit="1" customWidth="1"/>
    <col min="5120" max="5367" width="11" style="72"/>
    <col min="5368" max="5368" width="14.125" style="72" customWidth="1"/>
    <col min="5369" max="5369" width="10.375" style="72" bestFit="1" customWidth="1"/>
    <col min="5370" max="5370" width="13.625" style="72" customWidth="1"/>
    <col min="5371" max="5371" width="11.5" style="72" customWidth="1"/>
    <col min="5372" max="5372" width="11.75" style="72" customWidth="1"/>
    <col min="5373" max="5374" width="11" style="72"/>
    <col min="5375" max="5375" width="10.875" style="72" bestFit="1" customWidth="1"/>
    <col min="5376" max="5623" width="11" style="72"/>
    <col min="5624" max="5624" width="14.125" style="72" customWidth="1"/>
    <col min="5625" max="5625" width="10.375" style="72" bestFit="1" customWidth="1"/>
    <col min="5626" max="5626" width="13.625" style="72" customWidth="1"/>
    <col min="5627" max="5627" width="11.5" style="72" customWidth="1"/>
    <col min="5628" max="5628" width="11.75" style="72" customWidth="1"/>
    <col min="5629" max="5630" width="11" style="72"/>
    <col min="5631" max="5631" width="10.875" style="72" bestFit="1" customWidth="1"/>
    <col min="5632" max="5879" width="11" style="72"/>
    <col min="5880" max="5880" width="14.125" style="72" customWidth="1"/>
    <col min="5881" max="5881" width="10.375" style="72" bestFit="1" customWidth="1"/>
    <col min="5882" max="5882" width="13.625" style="72" customWidth="1"/>
    <col min="5883" max="5883" width="11.5" style="72" customWidth="1"/>
    <col min="5884" max="5884" width="11.75" style="72" customWidth="1"/>
    <col min="5885" max="5886" width="11" style="72"/>
    <col min="5887" max="5887" width="10.875" style="72" bestFit="1" customWidth="1"/>
    <col min="5888" max="6135" width="11" style="72"/>
    <col min="6136" max="6136" width="14.125" style="72" customWidth="1"/>
    <col min="6137" max="6137" width="10.375" style="72" bestFit="1" customWidth="1"/>
    <col min="6138" max="6138" width="13.625" style="72" customWidth="1"/>
    <col min="6139" max="6139" width="11.5" style="72" customWidth="1"/>
    <col min="6140" max="6140" width="11.75" style="72" customWidth="1"/>
    <col min="6141" max="6142" width="11" style="72"/>
    <col min="6143" max="6143" width="10.875" style="72" bestFit="1" customWidth="1"/>
    <col min="6144" max="6391" width="11" style="72"/>
    <col min="6392" max="6392" width="14.125" style="72" customWidth="1"/>
    <col min="6393" max="6393" width="10.375" style="72" bestFit="1" customWidth="1"/>
    <col min="6394" max="6394" width="13.625" style="72" customWidth="1"/>
    <col min="6395" max="6395" width="11.5" style="72" customWidth="1"/>
    <col min="6396" max="6396" width="11.75" style="72" customWidth="1"/>
    <col min="6397" max="6398" width="11" style="72"/>
    <col min="6399" max="6399" width="10.875" style="72" bestFit="1" customWidth="1"/>
    <col min="6400" max="6647" width="11" style="72"/>
    <col min="6648" max="6648" width="14.125" style="72" customWidth="1"/>
    <col min="6649" max="6649" width="10.375" style="72" bestFit="1" customWidth="1"/>
    <col min="6650" max="6650" width="13.625" style="72" customWidth="1"/>
    <col min="6651" max="6651" width="11.5" style="72" customWidth="1"/>
    <col min="6652" max="6652" width="11.75" style="72" customWidth="1"/>
    <col min="6653" max="6654" width="11" style="72"/>
    <col min="6655" max="6655" width="10.875" style="72" bestFit="1" customWidth="1"/>
    <col min="6656" max="6903" width="11" style="72"/>
    <col min="6904" max="6904" width="14.125" style="72" customWidth="1"/>
    <col min="6905" max="6905" width="10.375" style="72" bestFit="1" customWidth="1"/>
    <col min="6906" max="6906" width="13.625" style="72" customWidth="1"/>
    <col min="6907" max="6907" width="11.5" style="72" customWidth="1"/>
    <col min="6908" max="6908" width="11.75" style="72" customWidth="1"/>
    <col min="6909" max="6910" width="11" style="72"/>
    <col min="6911" max="6911" width="10.875" style="72" bestFit="1" customWidth="1"/>
    <col min="6912" max="7159" width="11" style="72"/>
    <col min="7160" max="7160" width="14.125" style="72" customWidth="1"/>
    <col min="7161" max="7161" width="10.375" style="72" bestFit="1" customWidth="1"/>
    <col min="7162" max="7162" width="13.625" style="72" customWidth="1"/>
    <col min="7163" max="7163" width="11.5" style="72" customWidth="1"/>
    <col min="7164" max="7164" width="11.75" style="72" customWidth="1"/>
    <col min="7165" max="7166" width="11" style="72"/>
    <col min="7167" max="7167" width="10.875" style="72" bestFit="1" customWidth="1"/>
    <col min="7168" max="7415" width="11" style="72"/>
    <col min="7416" max="7416" width="14.125" style="72" customWidth="1"/>
    <col min="7417" max="7417" width="10.375" style="72" bestFit="1" customWidth="1"/>
    <col min="7418" max="7418" width="13.625" style="72" customWidth="1"/>
    <col min="7419" max="7419" width="11.5" style="72" customWidth="1"/>
    <col min="7420" max="7420" width="11.75" style="72" customWidth="1"/>
    <col min="7421" max="7422" width="11" style="72"/>
    <col min="7423" max="7423" width="10.875" style="72" bestFit="1" customWidth="1"/>
    <col min="7424" max="7671" width="11" style="72"/>
    <col min="7672" max="7672" width="14.125" style="72" customWidth="1"/>
    <col min="7673" max="7673" width="10.375" style="72" bestFit="1" customWidth="1"/>
    <col min="7674" max="7674" width="13.625" style="72" customWidth="1"/>
    <col min="7675" max="7675" width="11.5" style="72" customWidth="1"/>
    <col min="7676" max="7676" width="11.75" style="72" customWidth="1"/>
    <col min="7677" max="7678" width="11" style="72"/>
    <col min="7679" max="7679" width="10.875" style="72" bestFit="1" customWidth="1"/>
    <col min="7680" max="7927" width="11" style="72"/>
    <col min="7928" max="7928" width="14.125" style="72" customWidth="1"/>
    <col min="7929" max="7929" width="10.375" style="72" bestFit="1" customWidth="1"/>
    <col min="7930" max="7930" width="13.625" style="72" customWidth="1"/>
    <col min="7931" max="7931" width="11.5" style="72" customWidth="1"/>
    <col min="7932" max="7932" width="11.75" style="72" customWidth="1"/>
    <col min="7933" max="7934" width="11" style="72"/>
    <col min="7935" max="7935" width="10.875" style="72" bestFit="1" customWidth="1"/>
    <col min="7936" max="8183" width="11" style="72"/>
    <col min="8184" max="8184" width="14.125" style="72" customWidth="1"/>
    <col min="8185" max="8185" width="10.375" style="72" bestFit="1" customWidth="1"/>
    <col min="8186" max="8186" width="13.625" style="72" customWidth="1"/>
    <col min="8187" max="8187" width="11.5" style="72" customWidth="1"/>
    <col min="8188" max="8188" width="11.75" style="72" customWidth="1"/>
    <col min="8189" max="8190" width="11" style="72"/>
    <col min="8191" max="8191" width="10.875" style="72" bestFit="1" customWidth="1"/>
    <col min="8192" max="8439" width="11" style="72"/>
    <col min="8440" max="8440" width="14.125" style="72" customWidth="1"/>
    <col min="8441" max="8441" width="10.375" style="72" bestFit="1" customWidth="1"/>
    <col min="8442" max="8442" width="13.625" style="72" customWidth="1"/>
    <col min="8443" max="8443" width="11.5" style="72" customWidth="1"/>
    <col min="8444" max="8444" width="11.75" style="72" customWidth="1"/>
    <col min="8445" max="8446" width="11" style="72"/>
    <col min="8447" max="8447" width="10.875" style="72" bestFit="1" customWidth="1"/>
    <col min="8448" max="8695" width="11" style="72"/>
    <col min="8696" max="8696" width="14.125" style="72" customWidth="1"/>
    <col min="8697" max="8697" width="10.375" style="72" bestFit="1" customWidth="1"/>
    <col min="8698" max="8698" width="13.625" style="72" customWidth="1"/>
    <col min="8699" max="8699" width="11.5" style="72" customWidth="1"/>
    <col min="8700" max="8700" width="11.75" style="72" customWidth="1"/>
    <col min="8701" max="8702" width="11" style="72"/>
    <col min="8703" max="8703" width="10.875" style="72" bestFit="1" customWidth="1"/>
    <col min="8704" max="8951" width="11" style="72"/>
    <col min="8952" max="8952" width="14.125" style="72" customWidth="1"/>
    <col min="8953" max="8953" width="10.375" style="72" bestFit="1" customWidth="1"/>
    <col min="8954" max="8954" width="13.625" style="72" customWidth="1"/>
    <col min="8955" max="8955" width="11.5" style="72" customWidth="1"/>
    <col min="8956" max="8956" width="11.75" style="72" customWidth="1"/>
    <col min="8957" max="8958" width="11" style="72"/>
    <col min="8959" max="8959" width="10.875" style="72" bestFit="1" customWidth="1"/>
    <col min="8960" max="9207" width="11" style="72"/>
    <col min="9208" max="9208" width="14.125" style="72" customWidth="1"/>
    <col min="9209" max="9209" width="10.375" style="72" bestFit="1" customWidth="1"/>
    <col min="9210" max="9210" width="13.625" style="72" customWidth="1"/>
    <col min="9211" max="9211" width="11.5" style="72" customWidth="1"/>
    <col min="9212" max="9212" width="11.75" style="72" customWidth="1"/>
    <col min="9213" max="9214" width="11" style="72"/>
    <col min="9215" max="9215" width="10.875" style="72" bestFit="1" customWidth="1"/>
    <col min="9216" max="9463" width="11" style="72"/>
    <col min="9464" max="9464" width="14.125" style="72" customWidth="1"/>
    <col min="9465" max="9465" width="10.375" style="72" bestFit="1" customWidth="1"/>
    <col min="9466" max="9466" width="13.625" style="72" customWidth="1"/>
    <col min="9467" max="9467" width="11.5" style="72" customWidth="1"/>
    <col min="9468" max="9468" width="11.75" style="72" customWidth="1"/>
    <col min="9469" max="9470" width="11" style="72"/>
    <col min="9471" max="9471" width="10.875" style="72" bestFit="1" customWidth="1"/>
    <col min="9472" max="9719" width="11" style="72"/>
    <col min="9720" max="9720" width="14.125" style="72" customWidth="1"/>
    <col min="9721" max="9721" width="10.375" style="72" bestFit="1" customWidth="1"/>
    <col min="9722" max="9722" width="13.625" style="72" customWidth="1"/>
    <col min="9723" max="9723" width="11.5" style="72" customWidth="1"/>
    <col min="9724" max="9724" width="11.75" style="72" customWidth="1"/>
    <col min="9725" max="9726" width="11" style="72"/>
    <col min="9727" max="9727" width="10.875" style="72" bestFit="1" customWidth="1"/>
    <col min="9728" max="9975" width="11" style="72"/>
    <col min="9976" max="9976" width="14.125" style="72" customWidth="1"/>
    <col min="9977" max="9977" width="10.375" style="72" bestFit="1" customWidth="1"/>
    <col min="9978" max="9978" width="13.625" style="72" customWidth="1"/>
    <col min="9979" max="9979" width="11.5" style="72" customWidth="1"/>
    <col min="9980" max="9980" width="11.75" style="72" customWidth="1"/>
    <col min="9981" max="9982" width="11" style="72"/>
    <col min="9983" max="9983" width="10.875" style="72" bestFit="1" customWidth="1"/>
    <col min="9984" max="10231" width="11" style="72"/>
    <col min="10232" max="10232" width="14.125" style="72" customWidth="1"/>
    <col min="10233" max="10233" width="10.375" style="72" bestFit="1" customWidth="1"/>
    <col min="10234" max="10234" width="13.625" style="72" customWidth="1"/>
    <col min="10235" max="10235" width="11.5" style="72" customWidth="1"/>
    <col min="10236" max="10236" width="11.75" style="72" customWidth="1"/>
    <col min="10237" max="10238" width="11" style="72"/>
    <col min="10239" max="10239" width="10.875" style="72" bestFit="1" customWidth="1"/>
    <col min="10240" max="10487" width="11" style="72"/>
    <col min="10488" max="10488" width="14.125" style="72" customWidth="1"/>
    <col min="10489" max="10489" width="10.375" style="72" bestFit="1" customWidth="1"/>
    <col min="10490" max="10490" width="13.625" style="72" customWidth="1"/>
    <col min="10491" max="10491" width="11.5" style="72" customWidth="1"/>
    <col min="10492" max="10492" width="11.75" style="72" customWidth="1"/>
    <col min="10493" max="10494" width="11" style="72"/>
    <col min="10495" max="10495" width="10.875" style="72" bestFit="1" customWidth="1"/>
    <col min="10496" max="10743" width="11" style="72"/>
    <col min="10744" max="10744" width="14.125" style="72" customWidth="1"/>
    <col min="10745" max="10745" width="10.375" style="72" bestFit="1" customWidth="1"/>
    <col min="10746" max="10746" width="13.625" style="72" customWidth="1"/>
    <col min="10747" max="10747" width="11.5" style="72" customWidth="1"/>
    <col min="10748" max="10748" width="11.75" style="72" customWidth="1"/>
    <col min="10749" max="10750" width="11" style="72"/>
    <col min="10751" max="10751" width="10.875" style="72" bestFit="1" customWidth="1"/>
    <col min="10752" max="10999" width="11" style="72"/>
    <col min="11000" max="11000" width="14.125" style="72" customWidth="1"/>
    <col min="11001" max="11001" width="10.375" style="72" bestFit="1" customWidth="1"/>
    <col min="11002" max="11002" width="13.625" style="72" customWidth="1"/>
    <col min="11003" max="11003" width="11.5" style="72" customWidth="1"/>
    <col min="11004" max="11004" width="11.75" style="72" customWidth="1"/>
    <col min="11005" max="11006" width="11" style="72"/>
    <col min="11007" max="11007" width="10.875" style="72" bestFit="1" customWidth="1"/>
    <col min="11008" max="11255" width="11" style="72"/>
    <col min="11256" max="11256" width="14.125" style="72" customWidth="1"/>
    <col min="11257" max="11257" width="10.375" style="72" bestFit="1" customWidth="1"/>
    <col min="11258" max="11258" width="13.625" style="72" customWidth="1"/>
    <col min="11259" max="11259" width="11.5" style="72" customWidth="1"/>
    <col min="11260" max="11260" width="11.75" style="72" customWidth="1"/>
    <col min="11261" max="11262" width="11" style="72"/>
    <col min="11263" max="11263" width="10.875" style="72" bestFit="1" customWidth="1"/>
    <col min="11264" max="11511" width="11" style="72"/>
    <col min="11512" max="11512" width="14.125" style="72" customWidth="1"/>
    <col min="11513" max="11513" width="10.375" style="72" bestFit="1" customWidth="1"/>
    <col min="11514" max="11514" width="13.625" style="72" customWidth="1"/>
    <col min="11515" max="11515" width="11.5" style="72" customWidth="1"/>
    <col min="11516" max="11516" width="11.75" style="72" customWidth="1"/>
    <col min="11517" max="11518" width="11" style="72"/>
    <col min="11519" max="11519" width="10.875" style="72" bestFit="1" customWidth="1"/>
    <col min="11520" max="11767" width="11" style="72"/>
    <col min="11768" max="11768" width="14.125" style="72" customWidth="1"/>
    <col min="11769" max="11769" width="10.375" style="72" bestFit="1" customWidth="1"/>
    <col min="11770" max="11770" width="13.625" style="72" customWidth="1"/>
    <col min="11771" max="11771" width="11.5" style="72" customWidth="1"/>
    <col min="11772" max="11772" width="11.75" style="72" customWidth="1"/>
    <col min="11773" max="11774" width="11" style="72"/>
    <col min="11775" max="11775" width="10.875" style="72" bestFit="1" customWidth="1"/>
    <col min="11776" max="12023" width="11" style="72"/>
    <col min="12024" max="12024" width="14.125" style="72" customWidth="1"/>
    <col min="12025" max="12025" width="10.375" style="72" bestFit="1" customWidth="1"/>
    <col min="12026" max="12026" width="13.625" style="72" customWidth="1"/>
    <col min="12027" max="12027" width="11.5" style="72" customWidth="1"/>
    <col min="12028" max="12028" width="11.75" style="72" customWidth="1"/>
    <col min="12029" max="12030" width="11" style="72"/>
    <col min="12031" max="12031" width="10.875" style="72" bestFit="1" customWidth="1"/>
    <col min="12032" max="12279" width="11" style="72"/>
    <col min="12280" max="12280" width="14.125" style="72" customWidth="1"/>
    <col min="12281" max="12281" width="10.375" style="72" bestFit="1" customWidth="1"/>
    <col min="12282" max="12282" width="13.625" style="72" customWidth="1"/>
    <col min="12283" max="12283" width="11.5" style="72" customWidth="1"/>
    <col min="12284" max="12284" width="11.75" style="72" customWidth="1"/>
    <col min="12285" max="12286" width="11" style="72"/>
    <col min="12287" max="12287" width="10.875" style="72" bestFit="1" customWidth="1"/>
    <col min="12288" max="12535" width="11" style="72"/>
    <col min="12536" max="12536" width="14.125" style="72" customWidth="1"/>
    <col min="12537" max="12537" width="10.375" style="72" bestFit="1" customWidth="1"/>
    <col min="12538" max="12538" width="13.625" style="72" customWidth="1"/>
    <col min="12539" max="12539" width="11.5" style="72" customWidth="1"/>
    <col min="12540" max="12540" width="11.75" style="72" customWidth="1"/>
    <col min="12541" max="12542" width="11" style="72"/>
    <col min="12543" max="12543" width="10.875" style="72" bestFit="1" customWidth="1"/>
    <col min="12544" max="12791" width="11" style="72"/>
    <col min="12792" max="12792" width="14.125" style="72" customWidth="1"/>
    <col min="12793" max="12793" width="10.375" style="72" bestFit="1" customWidth="1"/>
    <col min="12794" max="12794" width="13.625" style="72" customWidth="1"/>
    <col min="12795" max="12795" width="11.5" style="72" customWidth="1"/>
    <col min="12796" max="12796" width="11.75" style="72" customWidth="1"/>
    <col min="12797" max="12798" width="11" style="72"/>
    <col min="12799" max="12799" width="10.875" style="72" bestFit="1" customWidth="1"/>
    <col min="12800" max="13047" width="11" style="72"/>
    <col min="13048" max="13048" width="14.125" style="72" customWidth="1"/>
    <col min="13049" max="13049" width="10.375" style="72" bestFit="1" customWidth="1"/>
    <col min="13050" max="13050" width="13.625" style="72" customWidth="1"/>
    <col min="13051" max="13051" width="11.5" style="72" customWidth="1"/>
    <col min="13052" max="13052" width="11.75" style="72" customWidth="1"/>
    <col min="13053" max="13054" width="11" style="72"/>
    <col min="13055" max="13055" width="10.875" style="72" bestFit="1" customWidth="1"/>
    <col min="13056" max="13303" width="11" style="72"/>
    <col min="13304" max="13304" width="14.125" style="72" customWidth="1"/>
    <col min="13305" max="13305" width="10.375" style="72" bestFit="1" customWidth="1"/>
    <col min="13306" max="13306" width="13.625" style="72" customWidth="1"/>
    <col min="13307" max="13307" width="11.5" style="72" customWidth="1"/>
    <col min="13308" max="13308" width="11.75" style="72" customWidth="1"/>
    <col min="13309" max="13310" width="11" style="72"/>
    <col min="13311" max="13311" width="10.875" style="72" bestFit="1" customWidth="1"/>
    <col min="13312" max="13559" width="11" style="72"/>
    <col min="13560" max="13560" width="14.125" style="72" customWidth="1"/>
    <col min="13561" max="13561" width="10.375" style="72" bestFit="1" customWidth="1"/>
    <col min="13562" max="13562" width="13.625" style="72" customWidth="1"/>
    <col min="13563" max="13563" width="11.5" style="72" customWidth="1"/>
    <col min="13564" max="13564" width="11.75" style="72" customWidth="1"/>
    <col min="13565" max="13566" width="11" style="72"/>
    <col min="13567" max="13567" width="10.875" style="72" bestFit="1" customWidth="1"/>
    <col min="13568" max="13815" width="11" style="72"/>
    <col min="13816" max="13816" width="14.125" style="72" customWidth="1"/>
    <col min="13817" max="13817" width="10.375" style="72" bestFit="1" customWidth="1"/>
    <col min="13818" max="13818" width="13.625" style="72" customWidth="1"/>
    <col min="13819" max="13819" width="11.5" style="72" customWidth="1"/>
    <col min="13820" max="13820" width="11.75" style="72" customWidth="1"/>
    <col min="13821" max="13822" width="11" style="72"/>
    <col min="13823" max="13823" width="10.875" style="72" bestFit="1" customWidth="1"/>
    <col min="13824" max="14071" width="11" style="72"/>
    <col min="14072" max="14072" width="14.125" style="72" customWidth="1"/>
    <col min="14073" max="14073" width="10.375" style="72" bestFit="1" customWidth="1"/>
    <col min="14074" max="14074" width="13.625" style="72" customWidth="1"/>
    <col min="14075" max="14075" width="11.5" style="72" customWidth="1"/>
    <col min="14076" max="14076" width="11.75" style="72" customWidth="1"/>
    <col min="14077" max="14078" width="11" style="72"/>
    <col min="14079" max="14079" width="10.875" style="72" bestFit="1" customWidth="1"/>
    <col min="14080" max="14327" width="11" style="72"/>
    <col min="14328" max="14328" width="14.125" style="72" customWidth="1"/>
    <col min="14329" max="14329" width="10.375" style="72" bestFit="1" customWidth="1"/>
    <col min="14330" max="14330" width="13.625" style="72" customWidth="1"/>
    <col min="14331" max="14331" width="11.5" style="72" customWidth="1"/>
    <col min="14332" max="14332" width="11.75" style="72" customWidth="1"/>
    <col min="14333" max="14334" width="11" style="72"/>
    <col min="14335" max="14335" width="10.875" style="72" bestFit="1" customWidth="1"/>
    <col min="14336" max="14583" width="11" style="72"/>
    <col min="14584" max="14584" width="14.125" style="72" customWidth="1"/>
    <col min="14585" max="14585" width="10.375" style="72" bestFit="1" customWidth="1"/>
    <col min="14586" max="14586" width="13.625" style="72" customWidth="1"/>
    <col min="14587" max="14587" width="11.5" style="72" customWidth="1"/>
    <col min="14588" max="14588" width="11.75" style="72" customWidth="1"/>
    <col min="14589" max="14590" width="11" style="72"/>
    <col min="14591" max="14591" width="10.875" style="72" bestFit="1" customWidth="1"/>
    <col min="14592" max="14839" width="11" style="72"/>
    <col min="14840" max="14840" width="14.125" style="72" customWidth="1"/>
    <col min="14841" max="14841" width="10.375" style="72" bestFit="1" customWidth="1"/>
    <col min="14842" max="14842" width="13.625" style="72" customWidth="1"/>
    <col min="14843" max="14843" width="11.5" style="72" customWidth="1"/>
    <col min="14844" max="14844" width="11.75" style="72" customWidth="1"/>
    <col min="14845" max="14846" width="11" style="72"/>
    <col min="14847" max="14847" width="10.875" style="72" bestFit="1" customWidth="1"/>
    <col min="14848" max="15095" width="11" style="72"/>
    <col min="15096" max="15096" width="14.125" style="72" customWidth="1"/>
    <col min="15097" max="15097" width="10.375" style="72" bestFit="1" customWidth="1"/>
    <col min="15098" max="15098" width="13.625" style="72" customWidth="1"/>
    <col min="15099" max="15099" width="11.5" style="72" customWidth="1"/>
    <col min="15100" max="15100" width="11.75" style="72" customWidth="1"/>
    <col min="15101" max="15102" width="11" style="72"/>
    <col min="15103" max="15103" width="10.875" style="72" bestFit="1" customWidth="1"/>
    <col min="15104" max="15351" width="11" style="72"/>
    <col min="15352" max="15352" width="14.125" style="72" customWidth="1"/>
    <col min="15353" max="15353" width="10.375" style="72" bestFit="1" customWidth="1"/>
    <col min="15354" max="15354" width="13.625" style="72" customWidth="1"/>
    <col min="15355" max="15355" width="11.5" style="72" customWidth="1"/>
    <col min="15356" max="15356" width="11.75" style="72" customWidth="1"/>
    <col min="15357" max="15358" width="11" style="72"/>
    <col min="15359" max="15359" width="10.875" style="72" bestFit="1" customWidth="1"/>
    <col min="15360" max="15607" width="11" style="72"/>
    <col min="15608" max="15608" width="14.125" style="72" customWidth="1"/>
    <col min="15609" max="15609" width="10.375" style="72" bestFit="1" customWidth="1"/>
    <col min="15610" max="15610" width="13.625" style="72" customWidth="1"/>
    <col min="15611" max="15611" width="11.5" style="72" customWidth="1"/>
    <col min="15612" max="15612" width="11.75" style="72" customWidth="1"/>
    <col min="15613" max="15614" width="11" style="72"/>
    <col min="15615" max="15615" width="10.875" style="72" bestFit="1" customWidth="1"/>
    <col min="15616" max="15863" width="11" style="72"/>
    <col min="15864" max="15864" width="14.125" style="72" customWidth="1"/>
    <col min="15865" max="15865" width="10.375" style="72" bestFit="1" customWidth="1"/>
    <col min="15866" max="15866" width="13.625" style="72" customWidth="1"/>
    <col min="15867" max="15867" width="11.5" style="72" customWidth="1"/>
    <col min="15868" max="15868" width="11.75" style="72" customWidth="1"/>
    <col min="15869" max="15870" width="11" style="72"/>
    <col min="15871" max="15871" width="10.875" style="72" bestFit="1" customWidth="1"/>
    <col min="15872" max="16119" width="11" style="72"/>
    <col min="16120" max="16120" width="14.125" style="72" customWidth="1"/>
    <col min="16121" max="16121" width="10.375" style="72" bestFit="1" customWidth="1"/>
    <col min="16122" max="16122" width="13.625" style="72" customWidth="1"/>
    <col min="16123" max="16123" width="11.5" style="72" customWidth="1"/>
    <col min="16124" max="16124" width="11.75" style="72" customWidth="1"/>
    <col min="16125" max="16126" width="11" style="72"/>
    <col min="16127" max="16127" width="10.875" style="72" bestFit="1" customWidth="1"/>
    <col min="16128" max="16384" width="11" style="72"/>
  </cols>
  <sheetData>
    <row r="1" spans="1:7" x14ac:dyDescent="0.25">
      <c r="A1"/>
    </row>
    <row r="3" spans="1:7" x14ac:dyDescent="0.25">
      <c r="D3" s="125" t="s">
        <v>1</v>
      </c>
      <c r="E3" s="125"/>
      <c r="F3" s="125"/>
    </row>
    <row r="4" spans="1:7" ht="16.5" thickBot="1" x14ac:dyDescent="0.3"/>
    <row r="5" spans="1:7" x14ac:dyDescent="0.25">
      <c r="A5" s="130" t="s">
        <v>123</v>
      </c>
      <c r="B5" s="131"/>
      <c r="C5" s="73">
        <v>50000</v>
      </c>
      <c r="D5" s="131" t="s">
        <v>124</v>
      </c>
      <c r="E5" s="131"/>
      <c r="F5" s="74">
        <v>500</v>
      </c>
    </row>
    <row r="6" spans="1:7" x14ac:dyDescent="0.25">
      <c r="A6" s="126" t="s">
        <v>125</v>
      </c>
      <c r="B6" s="127"/>
      <c r="C6" s="89">
        <v>6</v>
      </c>
      <c r="D6" s="127" t="s">
        <v>126</v>
      </c>
      <c r="E6" s="127"/>
      <c r="F6" s="75">
        <v>4.1000000000000002E-2</v>
      </c>
    </row>
    <row r="7" spans="1:7" ht="16.5" thickBot="1" x14ac:dyDescent="0.3">
      <c r="A7" s="126" t="s">
        <v>127</v>
      </c>
      <c r="B7" s="127"/>
      <c r="C7" s="76">
        <f>-PMT(F6/12,72,C5)</f>
        <v>784.53938436718386</v>
      </c>
      <c r="D7" s="127"/>
      <c r="E7" s="127"/>
      <c r="F7" s="77"/>
      <c r="G7" s="78"/>
    </row>
    <row r="8" spans="1:7" ht="16.5" thickBot="1" x14ac:dyDescent="0.3">
      <c r="A8" s="128" t="s">
        <v>129</v>
      </c>
      <c r="B8" s="129"/>
      <c r="C8" s="90">
        <v>72</v>
      </c>
      <c r="D8" s="129" t="s">
        <v>128</v>
      </c>
      <c r="E8" s="129"/>
      <c r="F8" s="79">
        <v>42750</v>
      </c>
    </row>
    <row r="9" spans="1:7" ht="16.5" thickBot="1" x14ac:dyDescent="0.3"/>
    <row r="10" spans="1:7" s="85" customFormat="1" ht="12.75" x14ac:dyDescent="0.2">
      <c r="A10" s="80" t="s">
        <v>130</v>
      </c>
      <c r="B10" s="81" t="s">
        <v>131</v>
      </c>
      <c r="C10" s="82" t="s">
        <v>132</v>
      </c>
      <c r="D10" s="83" t="s">
        <v>133</v>
      </c>
      <c r="E10" s="124" t="s">
        <v>134</v>
      </c>
      <c r="F10" s="84" t="s">
        <v>135</v>
      </c>
    </row>
    <row r="11" spans="1:7" x14ac:dyDescent="0.25">
      <c r="A11" s="86">
        <f>+F8+31</f>
        <v>42781</v>
      </c>
      <c r="B11" s="87">
        <f>C5</f>
        <v>50000</v>
      </c>
      <c r="C11" s="87">
        <f>B11*$F$6/12</f>
        <v>170.83333333333334</v>
      </c>
      <c r="D11" s="87">
        <f>E11-C11</f>
        <v>613.70605103385049</v>
      </c>
      <c r="E11" s="87">
        <f>$C$7</f>
        <v>784.53938436718386</v>
      </c>
      <c r="F11" s="87">
        <f>B11-D11</f>
        <v>49386.293948966151</v>
      </c>
      <c r="G11" s="88"/>
    </row>
    <row r="12" spans="1:7" x14ac:dyDescent="0.25">
      <c r="A12" s="86">
        <f>+A11+30</f>
        <v>42811</v>
      </c>
      <c r="B12" s="87">
        <f>F11</f>
        <v>49386.293948966151</v>
      </c>
      <c r="C12" s="87">
        <f t="shared" ref="C12:C75" si="0">B12*$F$6/12</f>
        <v>168.73650432563434</v>
      </c>
      <c r="D12" s="87">
        <f t="shared" ref="D12:D75" si="1">E12-C12</f>
        <v>615.80288004154954</v>
      </c>
      <c r="E12" s="87">
        <f t="shared" ref="E12:E75" si="2">$C$7</f>
        <v>784.53938436718386</v>
      </c>
      <c r="F12" s="87">
        <f t="shared" ref="F12:F75" si="3">B12-D12</f>
        <v>48770.491068924603</v>
      </c>
    </row>
    <row r="13" spans="1:7" x14ac:dyDescent="0.25">
      <c r="A13" s="86">
        <f>+A12+31</f>
        <v>42842</v>
      </c>
      <c r="B13" s="87">
        <f t="shared" ref="B13:B76" si="4">F12</f>
        <v>48770.491068924603</v>
      </c>
      <c r="C13" s="87">
        <f t="shared" si="0"/>
        <v>166.63251115215908</v>
      </c>
      <c r="D13" s="87">
        <f t="shared" si="1"/>
        <v>617.9068732150248</v>
      </c>
      <c r="E13" s="87">
        <f t="shared" si="2"/>
        <v>784.53938436718386</v>
      </c>
      <c r="F13" s="87">
        <f t="shared" si="3"/>
        <v>48152.584195709576</v>
      </c>
    </row>
    <row r="14" spans="1:7" x14ac:dyDescent="0.25">
      <c r="A14" s="86">
        <f>+A13+30</f>
        <v>42872</v>
      </c>
      <c r="B14" s="87">
        <f t="shared" si="4"/>
        <v>48152.584195709576</v>
      </c>
      <c r="C14" s="87">
        <f t="shared" si="0"/>
        <v>164.52132933534105</v>
      </c>
      <c r="D14" s="87">
        <f t="shared" si="1"/>
        <v>620.01805503184278</v>
      </c>
      <c r="E14" s="87">
        <f t="shared" si="2"/>
        <v>784.53938436718386</v>
      </c>
      <c r="F14" s="87">
        <f t="shared" si="3"/>
        <v>47532.566140677736</v>
      </c>
    </row>
    <row r="15" spans="1:7" x14ac:dyDescent="0.25">
      <c r="A15" s="86">
        <f>+A14+31</f>
        <v>42903</v>
      </c>
      <c r="B15" s="87">
        <f t="shared" si="4"/>
        <v>47532.566140677736</v>
      </c>
      <c r="C15" s="87">
        <f t="shared" si="0"/>
        <v>162.40293431398229</v>
      </c>
      <c r="D15" s="87">
        <f t="shared" si="1"/>
        <v>622.13645005320154</v>
      </c>
      <c r="E15" s="87">
        <f t="shared" si="2"/>
        <v>784.53938436718386</v>
      </c>
      <c r="F15" s="87">
        <f t="shared" si="3"/>
        <v>46910.429690624536</v>
      </c>
    </row>
    <row r="16" spans="1:7" x14ac:dyDescent="0.25">
      <c r="A16" s="86">
        <f>+A15+31</f>
        <v>42934</v>
      </c>
      <c r="B16" s="87">
        <f t="shared" si="4"/>
        <v>46910.429690624536</v>
      </c>
      <c r="C16" s="87">
        <f t="shared" si="0"/>
        <v>160.27730144296717</v>
      </c>
      <c r="D16" s="87">
        <f t="shared" si="1"/>
        <v>624.26208292421666</v>
      </c>
      <c r="E16" s="87">
        <f t="shared" si="2"/>
        <v>784.53938436718386</v>
      </c>
      <c r="F16" s="87">
        <f t="shared" si="3"/>
        <v>46286.167607700321</v>
      </c>
    </row>
    <row r="17" spans="1:6" x14ac:dyDescent="0.25">
      <c r="A17" s="86">
        <f>+A16+28</f>
        <v>42962</v>
      </c>
      <c r="B17" s="87">
        <f t="shared" si="4"/>
        <v>46286.167607700321</v>
      </c>
      <c r="C17" s="87">
        <f t="shared" si="0"/>
        <v>158.14440599297612</v>
      </c>
      <c r="D17" s="87">
        <f t="shared" si="1"/>
        <v>626.39497837420777</v>
      </c>
      <c r="E17" s="87">
        <f t="shared" si="2"/>
        <v>784.53938436718386</v>
      </c>
      <c r="F17" s="87">
        <f t="shared" si="3"/>
        <v>45659.772629326115</v>
      </c>
    </row>
    <row r="18" spans="1:6" x14ac:dyDescent="0.25">
      <c r="A18" s="86">
        <f t="shared" ref="A18:A68" si="5">+A17+31</f>
        <v>42993</v>
      </c>
      <c r="B18" s="87">
        <f t="shared" si="4"/>
        <v>45659.772629326115</v>
      </c>
      <c r="C18" s="87">
        <f t="shared" si="0"/>
        <v>156.00422315019756</v>
      </c>
      <c r="D18" s="87">
        <f t="shared" si="1"/>
        <v>628.53516121698635</v>
      </c>
      <c r="E18" s="87">
        <f t="shared" si="2"/>
        <v>784.53938436718386</v>
      </c>
      <c r="F18" s="87">
        <f t="shared" si="3"/>
        <v>45031.237468109131</v>
      </c>
    </row>
    <row r="19" spans="1:6" x14ac:dyDescent="0.25">
      <c r="A19" s="86">
        <f>+A18+30</f>
        <v>43023</v>
      </c>
      <c r="B19" s="87">
        <f t="shared" si="4"/>
        <v>45031.237468109131</v>
      </c>
      <c r="C19" s="87">
        <f t="shared" si="0"/>
        <v>153.85672801603954</v>
      </c>
      <c r="D19" s="87">
        <f t="shared" si="1"/>
        <v>630.68265635114426</v>
      </c>
      <c r="E19" s="87">
        <f t="shared" si="2"/>
        <v>784.53938436718386</v>
      </c>
      <c r="F19" s="87">
        <f t="shared" si="3"/>
        <v>44400.554811757989</v>
      </c>
    </row>
    <row r="20" spans="1:6" x14ac:dyDescent="0.25">
      <c r="A20" s="86">
        <f t="shared" si="5"/>
        <v>43054</v>
      </c>
      <c r="B20" s="87">
        <f t="shared" si="4"/>
        <v>44400.554811757989</v>
      </c>
      <c r="C20" s="87">
        <f t="shared" si="0"/>
        <v>151.7018956068398</v>
      </c>
      <c r="D20" s="87">
        <f t="shared" si="1"/>
        <v>632.83748876034406</v>
      </c>
      <c r="E20" s="87">
        <f t="shared" si="2"/>
        <v>784.53938436718386</v>
      </c>
      <c r="F20" s="87">
        <f t="shared" si="3"/>
        <v>43767.717322997647</v>
      </c>
    </row>
    <row r="21" spans="1:6" x14ac:dyDescent="0.25">
      <c r="A21" s="86">
        <f>+A20+30</f>
        <v>43084</v>
      </c>
      <c r="B21" s="87">
        <f t="shared" si="4"/>
        <v>43767.717322997647</v>
      </c>
      <c r="C21" s="87">
        <f t="shared" si="0"/>
        <v>149.53970085357528</v>
      </c>
      <c r="D21" s="87">
        <f t="shared" si="1"/>
        <v>634.9996835136086</v>
      </c>
      <c r="E21" s="87">
        <f t="shared" si="2"/>
        <v>784.53938436718386</v>
      </c>
      <c r="F21" s="87">
        <f t="shared" si="3"/>
        <v>43132.717639484035</v>
      </c>
    </row>
    <row r="22" spans="1:6" x14ac:dyDescent="0.25">
      <c r="A22" s="86">
        <f>+A21+31</f>
        <v>43115</v>
      </c>
      <c r="B22" s="87">
        <f t="shared" si="4"/>
        <v>43132.717639484035</v>
      </c>
      <c r="C22" s="87">
        <f t="shared" si="0"/>
        <v>147.37011860157045</v>
      </c>
      <c r="D22" s="87">
        <f t="shared" si="1"/>
        <v>637.16926576561343</v>
      </c>
      <c r="E22" s="87">
        <f t="shared" si="2"/>
        <v>784.53938436718386</v>
      </c>
      <c r="F22" s="87">
        <f t="shared" si="3"/>
        <v>42495.548373718419</v>
      </c>
    </row>
    <row r="23" spans="1:6" x14ac:dyDescent="0.25">
      <c r="A23" s="86">
        <f>+A22+31</f>
        <v>43146</v>
      </c>
      <c r="B23" s="87">
        <f t="shared" si="4"/>
        <v>42495.548373718419</v>
      </c>
      <c r="C23" s="87">
        <f t="shared" si="0"/>
        <v>145.19312361020459</v>
      </c>
      <c r="D23" s="87">
        <f t="shared" si="1"/>
        <v>639.34626075697929</v>
      </c>
      <c r="E23" s="87">
        <f t="shared" si="2"/>
        <v>784.53938436718386</v>
      </c>
      <c r="F23" s="87">
        <f t="shared" si="3"/>
        <v>41856.202112961437</v>
      </c>
    </row>
    <row r="24" spans="1:6" x14ac:dyDescent="0.25">
      <c r="A24" s="86">
        <f>+A23+28</f>
        <v>43174</v>
      </c>
      <c r="B24" s="87">
        <f t="shared" si="4"/>
        <v>41856.202112961437</v>
      </c>
      <c r="C24" s="87">
        <f t="shared" si="0"/>
        <v>143.00869055261825</v>
      </c>
      <c r="D24" s="87">
        <f t="shared" si="1"/>
        <v>641.53069381456567</v>
      </c>
      <c r="E24" s="87">
        <f t="shared" si="2"/>
        <v>784.53938436718386</v>
      </c>
      <c r="F24" s="87">
        <f t="shared" si="3"/>
        <v>41214.671419146871</v>
      </c>
    </row>
    <row r="25" spans="1:6" x14ac:dyDescent="0.25">
      <c r="A25" s="86">
        <f>+A24+31</f>
        <v>43205</v>
      </c>
      <c r="B25" s="87">
        <f t="shared" si="4"/>
        <v>41214.671419146871</v>
      </c>
      <c r="C25" s="87">
        <f t="shared" si="0"/>
        <v>140.81679401541848</v>
      </c>
      <c r="D25" s="87">
        <f t="shared" si="1"/>
        <v>643.72259035176535</v>
      </c>
      <c r="E25" s="87">
        <f t="shared" si="2"/>
        <v>784.53938436718386</v>
      </c>
      <c r="F25" s="87">
        <f t="shared" si="3"/>
        <v>40570.948828795103</v>
      </c>
    </row>
    <row r="26" spans="1:6" x14ac:dyDescent="0.25">
      <c r="A26" s="86">
        <f>+A25+30</f>
        <v>43235</v>
      </c>
      <c r="B26" s="87">
        <f t="shared" si="4"/>
        <v>40570.948828795103</v>
      </c>
      <c r="C26" s="87">
        <f t="shared" si="0"/>
        <v>138.61740849838327</v>
      </c>
      <c r="D26" s="87">
        <f t="shared" si="1"/>
        <v>645.92197586880059</v>
      </c>
      <c r="E26" s="87">
        <f t="shared" si="2"/>
        <v>784.53938436718386</v>
      </c>
      <c r="F26" s="87">
        <f t="shared" si="3"/>
        <v>39925.026852926305</v>
      </c>
    </row>
    <row r="27" spans="1:6" x14ac:dyDescent="0.25">
      <c r="A27" s="86">
        <f>+A26+31</f>
        <v>43266</v>
      </c>
      <c r="B27" s="87">
        <f t="shared" si="4"/>
        <v>39925.026852926305</v>
      </c>
      <c r="C27" s="87">
        <f t="shared" si="0"/>
        <v>136.41050841416487</v>
      </c>
      <c r="D27" s="87">
        <f t="shared" si="1"/>
        <v>648.12887595301902</v>
      </c>
      <c r="E27" s="87">
        <f t="shared" si="2"/>
        <v>784.53938436718386</v>
      </c>
      <c r="F27" s="87">
        <f t="shared" si="3"/>
        <v>39276.897976973283</v>
      </c>
    </row>
    <row r="28" spans="1:6" x14ac:dyDescent="0.25">
      <c r="A28" s="86">
        <f>+A27+30</f>
        <v>43296</v>
      </c>
      <c r="B28" s="87">
        <f t="shared" si="4"/>
        <v>39276.897976973283</v>
      </c>
      <c r="C28" s="87">
        <f t="shared" si="0"/>
        <v>134.19606808799207</v>
      </c>
      <c r="D28" s="87">
        <f t="shared" si="1"/>
        <v>650.34331627919175</v>
      </c>
      <c r="E28" s="87">
        <f t="shared" si="2"/>
        <v>784.53938436718386</v>
      </c>
      <c r="F28" s="87">
        <f t="shared" si="3"/>
        <v>38626.554660694092</v>
      </c>
    </row>
    <row r="29" spans="1:6" x14ac:dyDescent="0.25">
      <c r="A29" s="86">
        <f>+A28+31</f>
        <v>43327</v>
      </c>
      <c r="B29" s="87">
        <f t="shared" si="4"/>
        <v>38626.554660694092</v>
      </c>
      <c r="C29" s="87">
        <f t="shared" si="0"/>
        <v>131.97406175737149</v>
      </c>
      <c r="D29" s="87">
        <f t="shared" si="1"/>
        <v>652.56532260981237</v>
      </c>
      <c r="E29" s="87">
        <f t="shared" si="2"/>
        <v>784.53938436718386</v>
      </c>
      <c r="F29" s="87">
        <f t="shared" si="3"/>
        <v>37973.989338084277</v>
      </c>
    </row>
    <row r="30" spans="1:6" x14ac:dyDescent="0.25">
      <c r="A30" s="86">
        <f t="shared" si="5"/>
        <v>43358</v>
      </c>
      <c r="B30" s="87">
        <f t="shared" si="4"/>
        <v>37973.989338084277</v>
      </c>
      <c r="C30" s="87">
        <f t="shared" si="0"/>
        <v>129.74446357178795</v>
      </c>
      <c r="D30" s="87">
        <f t="shared" si="1"/>
        <v>654.79492079539591</v>
      </c>
      <c r="E30" s="87">
        <f t="shared" si="2"/>
        <v>784.53938436718386</v>
      </c>
      <c r="F30" s="87">
        <f t="shared" si="3"/>
        <v>37319.194417288883</v>
      </c>
    </row>
    <row r="31" spans="1:6" x14ac:dyDescent="0.25">
      <c r="A31" s="86">
        <f>+A30+30</f>
        <v>43388</v>
      </c>
      <c r="B31" s="87">
        <f t="shared" si="4"/>
        <v>37319.194417288883</v>
      </c>
      <c r="C31" s="87">
        <f t="shared" si="0"/>
        <v>127.50724759240369</v>
      </c>
      <c r="D31" s="87">
        <f t="shared" si="1"/>
        <v>657.03213677478016</v>
      </c>
      <c r="E31" s="87">
        <f t="shared" si="2"/>
        <v>784.53938436718386</v>
      </c>
      <c r="F31" s="87">
        <f t="shared" si="3"/>
        <v>36662.162280514101</v>
      </c>
    </row>
    <row r="32" spans="1:6" x14ac:dyDescent="0.25">
      <c r="A32" s="86">
        <f t="shared" si="5"/>
        <v>43419</v>
      </c>
      <c r="B32" s="87">
        <f t="shared" si="4"/>
        <v>36662.162280514101</v>
      </c>
      <c r="C32" s="87">
        <f t="shared" si="0"/>
        <v>125.26238779175651</v>
      </c>
      <c r="D32" s="87">
        <f t="shared" si="1"/>
        <v>659.27699657542735</v>
      </c>
      <c r="E32" s="87">
        <f t="shared" si="2"/>
        <v>784.53938436718386</v>
      </c>
      <c r="F32" s="87">
        <f t="shared" si="3"/>
        <v>36002.885283938675</v>
      </c>
    </row>
    <row r="33" spans="1:6" x14ac:dyDescent="0.25">
      <c r="A33" s="86">
        <f>+A32+30</f>
        <v>43449</v>
      </c>
      <c r="B33" s="87">
        <f t="shared" si="4"/>
        <v>36002.885283938675</v>
      </c>
      <c r="C33" s="87">
        <f t="shared" si="0"/>
        <v>123.00985805345715</v>
      </c>
      <c r="D33" s="87">
        <f t="shared" si="1"/>
        <v>661.52952631372671</v>
      </c>
      <c r="E33" s="87">
        <f t="shared" si="2"/>
        <v>784.53938436718386</v>
      </c>
      <c r="F33" s="87">
        <f t="shared" si="3"/>
        <v>35341.355757624951</v>
      </c>
    </row>
    <row r="34" spans="1:6" x14ac:dyDescent="0.25">
      <c r="A34" s="86">
        <f>+A33+31</f>
        <v>43480</v>
      </c>
      <c r="B34" s="87">
        <f t="shared" si="4"/>
        <v>35341.355757624951</v>
      </c>
      <c r="C34" s="87">
        <f t="shared" si="0"/>
        <v>120.74963217188525</v>
      </c>
      <c r="D34" s="87">
        <f t="shared" si="1"/>
        <v>663.78975219529866</v>
      </c>
      <c r="E34" s="87">
        <f t="shared" si="2"/>
        <v>784.53938436718386</v>
      </c>
      <c r="F34" s="87">
        <f t="shared" si="3"/>
        <v>34677.566005429653</v>
      </c>
    </row>
    <row r="35" spans="1:6" x14ac:dyDescent="0.25">
      <c r="A35" s="86">
        <f>+A34+31</f>
        <v>43511</v>
      </c>
      <c r="B35" s="87">
        <f t="shared" si="4"/>
        <v>34677.566005429653</v>
      </c>
      <c r="C35" s="87">
        <f t="shared" si="0"/>
        <v>118.48168385188465</v>
      </c>
      <c r="D35" s="87">
        <f t="shared" si="1"/>
        <v>666.05770051529919</v>
      </c>
      <c r="E35" s="87">
        <f t="shared" si="2"/>
        <v>784.53938436718386</v>
      </c>
      <c r="F35" s="87">
        <f t="shared" si="3"/>
        <v>34011.50830491435</v>
      </c>
    </row>
    <row r="36" spans="1:6" x14ac:dyDescent="0.25">
      <c r="A36" s="86">
        <f>+A35+28</f>
        <v>43539</v>
      </c>
      <c r="B36" s="87">
        <f t="shared" si="4"/>
        <v>34011.50830491435</v>
      </c>
      <c r="C36" s="87">
        <f t="shared" si="0"/>
        <v>116.20598670845737</v>
      </c>
      <c r="D36" s="87">
        <f t="shared" si="1"/>
        <v>668.33339765872643</v>
      </c>
      <c r="E36" s="87">
        <f t="shared" si="2"/>
        <v>784.53938436718386</v>
      </c>
      <c r="F36" s="87">
        <f t="shared" si="3"/>
        <v>33343.174907255627</v>
      </c>
    </row>
    <row r="37" spans="1:6" x14ac:dyDescent="0.25">
      <c r="A37" s="86">
        <f>+A36+31</f>
        <v>43570</v>
      </c>
      <c r="B37" s="87">
        <f t="shared" si="4"/>
        <v>33343.174907255627</v>
      </c>
      <c r="C37" s="87">
        <f t="shared" si="0"/>
        <v>113.92251426645673</v>
      </c>
      <c r="D37" s="87">
        <f t="shared" si="1"/>
        <v>670.61687010072717</v>
      </c>
      <c r="E37" s="87">
        <f t="shared" si="2"/>
        <v>784.53938436718386</v>
      </c>
      <c r="F37" s="87">
        <f t="shared" si="3"/>
        <v>32672.5580371549</v>
      </c>
    </row>
    <row r="38" spans="1:6" x14ac:dyDescent="0.25">
      <c r="A38" s="86">
        <f>+A37+30</f>
        <v>43600</v>
      </c>
      <c r="B38" s="87">
        <f t="shared" si="4"/>
        <v>32672.5580371549</v>
      </c>
      <c r="C38" s="87">
        <f t="shared" si="0"/>
        <v>111.63123996027925</v>
      </c>
      <c r="D38" s="87">
        <f t="shared" si="1"/>
        <v>672.90814440690463</v>
      </c>
      <c r="E38" s="87">
        <f t="shared" si="2"/>
        <v>784.53938436718386</v>
      </c>
      <c r="F38" s="87">
        <f t="shared" si="3"/>
        <v>31999.649892747995</v>
      </c>
    </row>
    <row r="39" spans="1:6" x14ac:dyDescent="0.25">
      <c r="A39" s="86">
        <f>+A38+31</f>
        <v>43631</v>
      </c>
      <c r="B39" s="87">
        <f t="shared" si="4"/>
        <v>31999.649892747995</v>
      </c>
      <c r="C39" s="87">
        <f t="shared" si="0"/>
        <v>109.33213713355565</v>
      </c>
      <c r="D39" s="87">
        <f t="shared" si="1"/>
        <v>675.20724723362821</v>
      </c>
      <c r="E39" s="87">
        <f t="shared" si="2"/>
        <v>784.53938436718386</v>
      </c>
      <c r="F39" s="87">
        <f t="shared" si="3"/>
        <v>31324.442645514366</v>
      </c>
    </row>
    <row r="40" spans="1:6" x14ac:dyDescent="0.25">
      <c r="A40" s="86">
        <f>+A39+30</f>
        <v>43661</v>
      </c>
      <c r="B40" s="87">
        <f t="shared" si="4"/>
        <v>31324.442645514366</v>
      </c>
      <c r="C40" s="87">
        <f t="shared" si="0"/>
        <v>107.02517903884075</v>
      </c>
      <c r="D40" s="87">
        <f t="shared" si="1"/>
        <v>677.51420532834311</v>
      </c>
      <c r="E40" s="87">
        <f t="shared" si="2"/>
        <v>784.53938436718386</v>
      </c>
      <c r="F40" s="87">
        <f t="shared" si="3"/>
        <v>30646.928440186024</v>
      </c>
    </row>
    <row r="41" spans="1:6" x14ac:dyDescent="0.25">
      <c r="A41" s="86">
        <f>+A40+31</f>
        <v>43692</v>
      </c>
      <c r="B41" s="87">
        <f t="shared" si="4"/>
        <v>30646.928440186024</v>
      </c>
      <c r="C41" s="87">
        <f t="shared" si="0"/>
        <v>104.71033883730225</v>
      </c>
      <c r="D41" s="87">
        <f t="shared" si="1"/>
        <v>679.82904552988157</v>
      </c>
      <c r="E41" s="87">
        <f t="shared" si="2"/>
        <v>784.53938436718386</v>
      </c>
      <c r="F41" s="87">
        <f t="shared" si="3"/>
        <v>29967.099394656143</v>
      </c>
    </row>
    <row r="42" spans="1:6" x14ac:dyDescent="0.25">
      <c r="A42" s="86">
        <f t="shared" si="5"/>
        <v>43723</v>
      </c>
      <c r="B42" s="87">
        <f t="shared" si="4"/>
        <v>29967.099394656143</v>
      </c>
      <c r="C42" s="87">
        <f t="shared" si="0"/>
        <v>102.3875895984085</v>
      </c>
      <c r="D42" s="87">
        <f t="shared" si="1"/>
        <v>682.1517947687754</v>
      </c>
      <c r="E42" s="87">
        <f t="shared" si="2"/>
        <v>784.53938436718386</v>
      </c>
      <c r="F42" s="87">
        <f t="shared" si="3"/>
        <v>29284.947599887368</v>
      </c>
    </row>
    <row r="43" spans="1:6" x14ac:dyDescent="0.25">
      <c r="A43" s="86">
        <f>+A42+30</f>
        <v>43753</v>
      </c>
      <c r="B43" s="87">
        <f t="shared" si="4"/>
        <v>29284.947599887368</v>
      </c>
      <c r="C43" s="87">
        <f t="shared" si="0"/>
        <v>100.05690429961517</v>
      </c>
      <c r="D43" s="87">
        <f t="shared" si="1"/>
        <v>684.48248006756864</v>
      </c>
      <c r="E43" s="87">
        <f t="shared" si="2"/>
        <v>784.53938436718386</v>
      </c>
      <c r="F43" s="87">
        <f t="shared" si="3"/>
        <v>28600.465119819801</v>
      </c>
    </row>
    <row r="44" spans="1:6" x14ac:dyDescent="0.25">
      <c r="A44" s="86">
        <f t="shared" si="5"/>
        <v>43784</v>
      </c>
      <c r="B44" s="87">
        <f t="shared" si="4"/>
        <v>28600.465119819801</v>
      </c>
      <c r="C44" s="87">
        <f t="shared" si="0"/>
        <v>97.718255826050992</v>
      </c>
      <c r="D44" s="87">
        <f t="shared" si="1"/>
        <v>686.82112854113291</v>
      </c>
      <c r="E44" s="87">
        <f t="shared" si="2"/>
        <v>784.53938436718386</v>
      </c>
      <c r="F44" s="87">
        <f t="shared" si="3"/>
        <v>27913.643991278666</v>
      </c>
    </row>
    <row r="45" spans="1:6" x14ac:dyDescent="0.25">
      <c r="A45" s="86">
        <f>+A44+30</f>
        <v>43814</v>
      </c>
      <c r="B45" s="87">
        <f t="shared" si="4"/>
        <v>27913.643991278666</v>
      </c>
      <c r="C45" s="87">
        <f t="shared" si="0"/>
        <v>95.371616970202112</v>
      </c>
      <c r="D45" s="87">
        <f t="shared" si="1"/>
        <v>689.16776739698173</v>
      </c>
      <c r="E45" s="87">
        <f t="shared" si="2"/>
        <v>784.53938436718386</v>
      </c>
      <c r="F45" s="87">
        <f t="shared" si="3"/>
        <v>27224.476223881684</v>
      </c>
    </row>
    <row r="46" spans="1:6" x14ac:dyDescent="0.25">
      <c r="A46" s="86">
        <f>+A45+31</f>
        <v>43845</v>
      </c>
      <c r="B46" s="87">
        <f t="shared" si="4"/>
        <v>27224.476223881684</v>
      </c>
      <c r="C46" s="87">
        <f t="shared" si="0"/>
        <v>93.016960431595749</v>
      </c>
      <c r="D46" s="87">
        <f t="shared" si="1"/>
        <v>691.52242393558811</v>
      </c>
      <c r="E46" s="87">
        <f t="shared" si="2"/>
        <v>784.53938436718386</v>
      </c>
      <c r="F46" s="87">
        <f t="shared" si="3"/>
        <v>26532.953799946095</v>
      </c>
    </row>
    <row r="47" spans="1:6" x14ac:dyDescent="0.25">
      <c r="A47" s="86">
        <f>+A46+31</f>
        <v>43876</v>
      </c>
      <c r="B47" s="87">
        <f t="shared" si="4"/>
        <v>26532.953799946095</v>
      </c>
      <c r="C47" s="87">
        <f t="shared" si="0"/>
        <v>90.65425881648251</v>
      </c>
      <c r="D47" s="87">
        <f t="shared" si="1"/>
        <v>693.88512555070133</v>
      </c>
      <c r="E47" s="87">
        <f t="shared" si="2"/>
        <v>784.53938436718386</v>
      </c>
      <c r="F47" s="87">
        <f t="shared" si="3"/>
        <v>25839.068674395396</v>
      </c>
    </row>
    <row r="48" spans="1:6" x14ac:dyDescent="0.25">
      <c r="A48" s="86">
        <f>+A47+29</f>
        <v>43905</v>
      </c>
      <c r="B48" s="87">
        <f t="shared" si="4"/>
        <v>25839.068674395396</v>
      </c>
      <c r="C48" s="87">
        <f t="shared" si="0"/>
        <v>88.283484637517617</v>
      </c>
      <c r="D48" s="87">
        <f t="shared" si="1"/>
        <v>696.25589972966623</v>
      </c>
      <c r="E48" s="87">
        <f t="shared" si="2"/>
        <v>784.53938436718386</v>
      </c>
      <c r="F48" s="87">
        <f t="shared" si="3"/>
        <v>25142.81277466573</v>
      </c>
    </row>
    <row r="49" spans="1:6" x14ac:dyDescent="0.25">
      <c r="A49" s="86">
        <f>+A48+31</f>
        <v>43936</v>
      </c>
      <c r="B49" s="87">
        <f t="shared" si="4"/>
        <v>25142.81277466573</v>
      </c>
      <c r="C49" s="87">
        <f t="shared" si="0"/>
        <v>85.904610313441253</v>
      </c>
      <c r="D49" s="87">
        <f t="shared" si="1"/>
        <v>698.6347740537426</v>
      </c>
      <c r="E49" s="87">
        <f t="shared" si="2"/>
        <v>784.53938436718386</v>
      </c>
      <c r="F49" s="87">
        <f t="shared" si="3"/>
        <v>24444.178000611988</v>
      </c>
    </row>
    <row r="50" spans="1:6" x14ac:dyDescent="0.25">
      <c r="A50" s="86">
        <f>+A49+30</f>
        <v>43966</v>
      </c>
      <c r="B50" s="87">
        <f t="shared" si="4"/>
        <v>24444.178000611988</v>
      </c>
      <c r="C50" s="87">
        <f t="shared" si="0"/>
        <v>83.517608168757633</v>
      </c>
      <c r="D50" s="87">
        <f t="shared" si="1"/>
        <v>701.02177619842621</v>
      </c>
      <c r="E50" s="87">
        <f t="shared" si="2"/>
        <v>784.53938436718386</v>
      </c>
      <c r="F50" s="87">
        <f t="shared" si="3"/>
        <v>23743.15622441356</v>
      </c>
    </row>
    <row r="51" spans="1:6" x14ac:dyDescent="0.25">
      <c r="A51" s="86">
        <f>+A50+31</f>
        <v>43997</v>
      </c>
      <c r="B51" s="87">
        <f t="shared" si="4"/>
        <v>23743.15622441356</v>
      </c>
      <c r="C51" s="87">
        <f t="shared" si="0"/>
        <v>81.122450433412993</v>
      </c>
      <c r="D51" s="87">
        <f t="shared" si="1"/>
        <v>703.41693393377091</v>
      </c>
      <c r="E51" s="87">
        <f t="shared" si="2"/>
        <v>784.53938436718386</v>
      </c>
      <c r="F51" s="87">
        <f t="shared" si="3"/>
        <v>23039.739290479789</v>
      </c>
    </row>
    <row r="52" spans="1:6" x14ac:dyDescent="0.25">
      <c r="A52" s="86">
        <f>+A51+30</f>
        <v>44027</v>
      </c>
      <c r="B52" s="87">
        <f t="shared" si="4"/>
        <v>23039.739290479789</v>
      </c>
      <c r="C52" s="87">
        <f t="shared" si="0"/>
        <v>78.719109242472612</v>
      </c>
      <c r="D52" s="87">
        <f t="shared" si="1"/>
        <v>705.8202751247112</v>
      </c>
      <c r="E52" s="87">
        <f t="shared" si="2"/>
        <v>784.53938436718386</v>
      </c>
      <c r="F52" s="87">
        <f t="shared" si="3"/>
        <v>22333.919015355077</v>
      </c>
    </row>
    <row r="53" spans="1:6" x14ac:dyDescent="0.25">
      <c r="A53" s="86">
        <f>+A52+31</f>
        <v>44058</v>
      </c>
      <c r="B53" s="87">
        <f t="shared" si="4"/>
        <v>22333.919015355077</v>
      </c>
      <c r="C53" s="87">
        <f t="shared" si="0"/>
        <v>76.307556635796516</v>
      </c>
      <c r="D53" s="87">
        <f t="shared" si="1"/>
        <v>708.23182773138728</v>
      </c>
      <c r="E53" s="87">
        <f t="shared" si="2"/>
        <v>784.53938436718386</v>
      </c>
      <c r="F53" s="87">
        <f t="shared" si="3"/>
        <v>21625.687187623691</v>
      </c>
    </row>
    <row r="54" spans="1:6" x14ac:dyDescent="0.25">
      <c r="A54" s="86">
        <f t="shared" si="5"/>
        <v>44089</v>
      </c>
      <c r="B54" s="87">
        <f t="shared" si="4"/>
        <v>21625.687187623691</v>
      </c>
      <c r="C54" s="87">
        <f t="shared" si="0"/>
        <v>73.887764557714277</v>
      </c>
      <c r="D54" s="87">
        <f t="shared" si="1"/>
        <v>710.65161980946959</v>
      </c>
      <c r="E54" s="87">
        <f t="shared" si="2"/>
        <v>784.53938436718386</v>
      </c>
      <c r="F54" s="87">
        <f t="shared" si="3"/>
        <v>20915.035567814222</v>
      </c>
    </row>
    <row r="55" spans="1:6" x14ac:dyDescent="0.25">
      <c r="A55" s="86">
        <f>+A54+30</f>
        <v>44119</v>
      </c>
      <c r="B55" s="87">
        <f t="shared" si="4"/>
        <v>20915.035567814222</v>
      </c>
      <c r="C55" s="87">
        <f t="shared" si="0"/>
        <v>71.459704856698593</v>
      </c>
      <c r="D55" s="87">
        <f t="shared" si="1"/>
        <v>713.07967951048522</v>
      </c>
      <c r="E55" s="87">
        <f t="shared" si="2"/>
        <v>784.53938436718386</v>
      </c>
      <c r="F55" s="87">
        <f t="shared" si="3"/>
        <v>20201.955888303739</v>
      </c>
    </row>
    <row r="56" spans="1:6" x14ac:dyDescent="0.25">
      <c r="A56" s="86">
        <f t="shared" si="5"/>
        <v>44150</v>
      </c>
      <c r="B56" s="87">
        <f t="shared" si="4"/>
        <v>20201.955888303739</v>
      </c>
      <c r="C56" s="87">
        <f t="shared" si="0"/>
        <v>69.023349285037781</v>
      </c>
      <c r="D56" s="87">
        <f t="shared" si="1"/>
        <v>715.51603508214612</v>
      </c>
      <c r="E56" s="87">
        <f t="shared" si="2"/>
        <v>784.53938436718386</v>
      </c>
      <c r="F56" s="87">
        <f t="shared" si="3"/>
        <v>19486.439853221593</v>
      </c>
    </row>
    <row r="57" spans="1:6" x14ac:dyDescent="0.25">
      <c r="A57" s="86">
        <f>+A56+30</f>
        <v>44180</v>
      </c>
      <c r="B57" s="87">
        <f t="shared" si="4"/>
        <v>19486.439853221593</v>
      </c>
      <c r="C57" s="87">
        <f t="shared" si="0"/>
        <v>66.578669498507111</v>
      </c>
      <c r="D57" s="87">
        <f t="shared" si="1"/>
        <v>717.96071486867675</v>
      </c>
      <c r="E57" s="87">
        <f t="shared" si="2"/>
        <v>784.53938436718386</v>
      </c>
      <c r="F57" s="87">
        <f t="shared" si="3"/>
        <v>18768.479138352915</v>
      </c>
    </row>
    <row r="58" spans="1:6" x14ac:dyDescent="0.25">
      <c r="A58" s="86">
        <f>+A57+31</f>
        <v>44211</v>
      </c>
      <c r="B58" s="87">
        <f t="shared" si="4"/>
        <v>18768.479138352915</v>
      </c>
      <c r="C58" s="87">
        <f t="shared" si="0"/>
        <v>64.125637056039139</v>
      </c>
      <c r="D58" s="87">
        <f t="shared" si="1"/>
        <v>720.41374731114468</v>
      </c>
      <c r="E58" s="87">
        <f t="shared" si="2"/>
        <v>784.53938436718386</v>
      </c>
      <c r="F58" s="87">
        <f t="shared" si="3"/>
        <v>18048.065391041771</v>
      </c>
    </row>
    <row r="59" spans="1:6" x14ac:dyDescent="0.25">
      <c r="A59" s="86">
        <f>+A58+31</f>
        <v>44242</v>
      </c>
      <c r="B59" s="87">
        <f t="shared" si="4"/>
        <v>18048.065391041771</v>
      </c>
      <c r="C59" s="87">
        <f t="shared" si="0"/>
        <v>61.664223419392719</v>
      </c>
      <c r="D59" s="87">
        <f t="shared" si="1"/>
        <v>722.87516094779119</v>
      </c>
      <c r="E59" s="87">
        <f t="shared" si="2"/>
        <v>784.53938436718386</v>
      </c>
      <c r="F59" s="87">
        <f t="shared" si="3"/>
        <v>17325.19023009398</v>
      </c>
    </row>
    <row r="60" spans="1:6" x14ac:dyDescent="0.25">
      <c r="A60" s="86">
        <f>+A59+28</f>
        <v>44270</v>
      </c>
      <c r="B60" s="87">
        <f t="shared" si="4"/>
        <v>17325.19023009398</v>
      </c>
      <c r="C60" s="87">
        <f t="shared" si="0"/>
        <v>59.194399952821101</v>
      </c>
      <c r="D60" s="87">
        <f t="shared" si="1"/>
        <v>725.34498441436278</v>
      </c>
      <c r="E60" s="87">
        <f t="shared" si="2"/>
        <v>784.53938436718386</v>
      </c>
      <c r="F60" s="87">
        <f t="shared" si="3"/>
        <v>16599.845245679619</v>
      </c>
    </row>
    <row r="61" spans="1:6" x14ac:dyDescent="0.25">
      <c r="A61" s="86">
        <f>+A60+31</f>
        <v>44301</v>
      </c>
      <c r="B61" s="87">
        <f t="shared" si="4"/>
        <v>16599.845245679619</v>
      </c>
      <c r="C61" s="87">
        <f t="shared" si="0"/>
        <v>56.716137922738703</v>
      </c>
      <c r="D61" s="87">
        <f t="shared" si="1"/>
        <v>727.8232464444452</v>
      </c>
      <c r="E61" s="87">
        <f t="shared" si="2"/>
        <v>784.53938436718386</v>
      </c>
      <c r="F61" s="87">
        <f t="shared" si="3"/>
        <v>15872.021999235174</v>
      </c>
    </row>
    <row r="62" spans="1:6" x14ac:dyDescent="0.25">
      <c r="A62" s="86">
        <f>+A61+30</f>
        <v>44331</v>
      </c>
      <c r="B62" s="87">
        <f t="shared" si="4"/>
        <v>15872.021999235174</v>
      </c>
      <c r="C62" s="87">
        <f t="shared" si="0"/>
        <v>54.229408497386849</v>
      </c>
      <c r="D62" s="87">
        <f t="shared" si="1"/>
        <v>730.30997586979697</v>
      </c>
      <c r="E62" s="87">
        <f t="shared" si="2"/>
        <v>784.53938436718386</v>
      </c>
      <c r="F62" s="87">
        <f t="shared" si="3"/>
        <v>15141.712023365377</v>
      </c>
    </row>
    <row r="63" spans="1:6" x14ac:dyDescent="0.25">
      <c r="A63" s="86">
        <f>+A62+31</f>
        <v>44362</v>
      </c>
      <c r="B63" s="87">
        <f t="shared" si="4"/>
        <v>15141.712023365377</v>
      </c>
      <c r="C63" s="87">
        <f t="shared" si="0"/>
        <v>51.734182746498369</v>
      </c>
      <c r="D63" s="87">
        <f t="shared" si="1"/>
        <v>732.80520162068547</v>
      </c>
      <c r="E63" s="87">
        <f t="shared" si="2"/>
        <v>784.53938436718386</v>
      </c>
      <c r="F63" s="87">
        <f t="shared" si="3"/>
        <v>14408.906821744691</v>
      </c>
    </row>
    <row r="64" spans="1:6" x14ac:dyDescent="0.25">
      <c r="A64" s="86">
        <f>+A63+30</f>
        <v>44392</v>
      </c>
      <c r="B64" s="87">
        <f t="shared" si="4"/>
        <v>14408.906821744691</v>
      </c>
      <c r="C64" s="87">
        <f t="shared" si="0"/>
        <v>49.230431640961029</v>
      </c>
      <c r="D64" s="87">
        <f t="shared" si="1"/>
        <v>735.30895272622286</v>
      </c>
      <c r="E64" s="87">
        <f t="shared" si="2"/>
        <v>784.53938436718386</v>
      </c>
      <c r="F64" s="87">
        <f t="shared" si="3"/>
        <v>13673.597869018467</v>
      </c>
    </row>
    <row r="65" spans="1:6" x14ac:dyDescent="0.25">
      <c r="A65" s="86">
        <f>+A64+31</f>
        <v>44423</v>
      </c>
      <c r="B65" s="87">
        <f t="shared" si="4"/>
        <v>13673.597869018467</v>
      </c>
      <c r="C65" s="87">
        <f t="shared" si="0"/>
        <v>46.718126052479768</v>
      </c>
      <c r="D65" s="87">
        <f t="shared" si="1"/>
        <v>737.8212583147041</v>
      </c>
      <c r="E65" s="87">
        <f t="shared" si="2"/>
        <v>784.53938436718386</v>
      </c>
      <c r="F65" s="87">
        <f t="shared" si="3"/>
        <v>12935.776610703764</v>
      </c>
    </row>
    <row r="66" spans="1:6" x14ac:dyDescent="0.25">
      <c r="A66" s="86">
        <f t="shared" si="5"/>
        <v>44454</v>
      </c>
      <c r="B66" s="87">
        <f t="shared" si="4"/>
        <v>12935.776610703764</v>
      </c>
      <c r="C66" s="87">
        <f t="shared" si="0"/>
        <v>44.19723675323786</v>
      </c>
      <c r="D66" s="87">
        <f t="shared" si="1"/>
        <v>740.34214761394605</v>
      </c>
      <c r="E66" s="87">
        <f t="shared" si="2"/>
        <v>784.53938436718386</v>
      </c>
      <c r="F66" s="87">
        <f t="shared" si="3"/>
        <v>12195.434463089818</v>
      </c>
    </row>
    <row r="67" spans="1:6" x14ac:dyDescent="0.25">
      <c r="A67" s="86">
        <f>+A66+30</f>
        <v>44484</v>
      </c>
      <c r="B67" s="87">
        <f t="shared" si="4"/>
        <v>12195.434463089818</v>
      </c>
      <c r="C67" s="87">
        <f t="shared" si="0"/>
        <v>41.667734415556879</v>
      </c>
      <c r="D67" s="87">
        <f t="shared" si="1"/>
        <v>742.87164995162698</v>
      </c>
      <c r="E67" s="87">
        <f t="shared" si="2"/>
        <v>784.53938436718386</v>
      </c>
      <c r="F67" s="87">
        <f t="shared" si="3"/>
        <v>11452.562813138191</v>
      </c>
    </row>
    <row r="68" spans="1:6" x14ac:dyDescent="0.25">
      <c r="A68" s="86">
        <f t="shared" si="5"/>
        <v>44515</v>
      </c>
      <c r="B68" s="87">
        <f t="shared" si="4"/>
        <v>11452.562813138191</v>
      </c>
      <c r="C68" s="87">
        <f t="shared" si="0"/>
        <v>39.129589611555488</v>
      </c>
      <c r="D68" s="87">
        <f t="shared" si="1"/>
        <v>745.40979475562835</v>
      </c>
      <c r="E68" s="87">
        <f t="shared" si="2"/>
        <v>784.53938436718386</v>
      </c>
      <c r="F68" s="87">
        <f t="shared" si="3"/>
        <v>10707.153018382563</v>
      </c>
    </row>
    <row r="69" spans="1:6" x14ac:dyDescent="0.25">
      <c r="A69" s="86">
        <f>+A68+30</f>
        <v>44545</v>
      </c>
      <c r="B69" s="87">
        <f t="shared" si="4"/>
        <v>10707.153018382563</v>
      </c>
      <c r="C69" s="87">
        <f t="shared" si="0"/>
        <v>36.582772812807093</v>
      </c>
      <c r="D69" s="87">
        <f t="shared" si="1"/>
        <v>747.95661155437676</v>
      </c>
      <c r="E69" s="87">
        <f t="shared" si="2"/>
        <v>784.53938436718386</v>
      </c>
      <c r="F69" s="87">
        <f t="shared" si="3"/>
        <v>9959.1964068281868</v>
      </c>
    </row>
    <row r="70" spans="1:6" x14ac:dyDescent="0.25">
      <c r="A70" s="86">
        <f>+A69+31</f>
        <v>44576</v>
      </c>
      <c r="B70" s="87">
        <f t="shared" si="4"/>
        <v>9959.1964068281868</v>
      </c>
      <c r="C70" s="87">
        <f t="shared" si="0"/>
        <v>34.027254389996308</v>
      </c>
      <c r="D70" s="87">
        <f t="shared" si="1"/>
        <v>750.51212997718756</v>
      </c>
      <c r="E70" s="87">
        <f t="shared" si="2"/>
        <v>784.53938436718386</v>
      </c>
      <c r="F70" s="87">
        <f t="shared" si="3"/>
        <v>9208.6842768509996</v>
      </c>
    </row>
    <row r="71" spans="1:6" x14ac:dyDescent="0.25">
      <c r="A71" s="86">
        <f>+A70+31</f>
        <v>44607</v>
      </c>
      <c r="B71" s="87">
        <f t="shared" si="4"/>
        <v>9208.6842768509996</v>
      </c>
      <c r="C71" s="87">
        <f t="shared" si="0"/>
        <v>31.463004612574249</v>
      </c>
      <c r="D71" s="87">
        <f t="shared" si="1"/>
        <v>753.07637975460966</v>
      </c>
      <c r="E71" s="87">
        <f t="shared" si="2"/>
        <v>784.53938436718386</v>
      </c>
      <c r="F71" s="87">
        <f t="shared" si="3"/>
        <v>8455.6078970963899</v>
      </c>
    </row>
    <row r="72" spans="1:6" x14ac:dyDescent="0.25">
      <c r="A72" s="86">
        <f>+A71+28</f>
        <v>44635</v>
      </c>
      <c r="B72" s="87">
        <f t="shared" si="4"/>
        <v>8455.6078970963899</v>
      </c>
      <c r="C72" s="87">
        <f t="shared" si="0"/>
        <v>28.889993648412666</v>
      </c>
      <c r="D72" s="87">
        <f t="shared" si="1"/>
        <v>755.6493907187712</v>
      </c>
      <c r="E72" s="87">
        <f t="shared" si="2"/>
        <v>784.53938436718386</v>
      </c>
      <c r="F72" s="87">
        <f t="shared" si="3"/>
        <v>7699.9585063776185</v>
      </c>
    </row>
    <row r="73" spans="1:6" x14ac:dyDescent="0.25">
      <c r="A73" s="86">
        <f>+A72+31</f>
        <v>44666</v>
      </c>
      <c r="B73" s="87">
        <f t="shared" si="4"/>
        <v>7699.9585063776185</v>
      </c>
      <c r="C73" s="87">
        <f t="shared" si="0"/>
        <v>26.308191563456862</v>
      </c>
      <c r="D73" s="87">
        <f t="shared" si="1"/>
        <v>758.23119280372703</v>
      </c>
      <c r="E73" s="87">
        <f t="shared" si="2"/>
        <v>784.53938436718386</v>
      </c>
      <c r="F73" s="87">
        <f t="shared" si="3"/>
        <v>6941.7273135738915</v>
      </c>
    </row>
    <row r="74" spans="1:6" x14ac:dyDescent="0.25">
      <c r="A74" s="86">
        <f>+A73+30</f>
        <v>44696</v>
      </c>
      <c r="B74" s="87">
        <f t="shared" si="4"/>
        <v>6941.7273135738915</v>
      </c>
      <c r="C74" s="87">
        <f t="shared" si="0"/>
        <v>23.717568321377467</v>
      </c>
      <c r="D74" s="87">
        <f t="shared" si="1"/>
        <v>760.82181604580637</v>
      </c>
      <c r="E74" s="87">
        <f t="shared" si="2"/>
        <v>784.53938436718386</v>
      </c>
      <c r="F74" s="87">
        <f t="shared" si="3"/>
        <v>6180.9054975280851</v>
      </c>
    </row>
    <row r="75" spans="1:6" x14ac:dyDescent="0.25">
      <c r="A75" s="86">
        <f>+A74+31</f>
        <v>44727</v>
      </c>
      <c r="B75" s="87">
        <f t="shared" si="4"/>
        <v>6180.9054975280851</v>
      </c>
      <c r="C75" s="87">
        <f t="shared" si="0"/>
        <v>21.11809378322096</v>
      </c>
      <c r="D75" s="87">
        <f t="shared" si="1"/>
        <v>763.4212905839629</v>
      </c>
      <c r="E75" s="87">
        <f t="shared" si="2"/>
        <v>784.53938436718386</v>
      </c>
      <c r="F75" s="87">
        <f t="shared" si="3"/>
        <v>5417.484206944122</v>
      </c>
    </row>
    <row r="76" spans="1:6" x14ac:dyDescent="0.25">
      <c r="A76" s="86">
        <f>+A75+30</f>
        <v>44757</v>
      </c>
      <c r="B76" s="87">
        <f t="shared" si="4"/>
        <v>5417.484206944122</v>
      </c>
      <c r="C76" s="87">
        <f t="shared" ref="C76:C82" si="6">B76*$F$6/12</f>
        <v>18.509737707059084</v>
      </c>
      <c r="D76" s="87">
        <f t="shared" ref="D76:D82" si="7">E76-C76</f>
        <v>766.02964666012474</v>
      </c>
      <c r="E76" s="87">
        <f t="shared" ref="E76:E82" si="8">$C$7</f>
        <v>784.53938436718386</v>
      </c>
      <c r="F76" s="87">
        <f t="shared" ref="F76:F82" si="9">B76-D76</f>
        <v>4651.4545602839971</v>
      </c>
    </row>
    <row r="77" spans="1:6" x14ac:dyDescent="0.25">
      <c r="A77" s="86">
        <f>+A76+31</f>
        <v>44788</v>
      </c>
      <c r="B77" s="87">
        <f t="shared" ref="B77:B82" si="10">F76</f>
        <v>4651.4545602839971</v>
      </c>
      <c r="C77" s="87">
        <f t="shared" si="6"/>
        <v>15.892469747636992</v>
      </c>
      <c r="D77" s="87">
        <f t="shared" si="7"/>
        <v>768.64691461954692</v>
      </c>
      <c r="E77" s="87">
        <f t="shared" si="8"/>
        <v>784.53938436718386</v>
      </c>
      <c r="F77" s="87">
        <f t="shared" si="9"/>
        <v>3882.8076456644503</v>
      </c>
    </row>
    <row r="78" spans="1:6" x14ac:dyDescent="0.25">
      <c r="A78" s="86">
        <f t="shared" ref="A78:A80" si="11">+A77+31</f>
        <v>44819</v>
      </c>
      <c r="B78" s="87">
        <f t="shared" si="10"/>
        <v>3882.8076456644503</v>
      </c>
      <c r="C78" s="87">
        <f t="shared" si="6"/>
        <v>13.266259456020206</v>
      </c>
      <c r="D78" s="87">
        <f t="shared" si="7"/>
        <v>771.27312491116368</v>
      </c>
      <c r="E78" s="87">
        <f t="shared" si="8"/>
        <v>784.53938436718386</v>
      </c>
      <c r="F78" s="87">
        <f t="shared" si="9"/>
        <v>3111.5345207532864</v>
      </c>
    </row>
    <row r="79" spans="1:6" x14ac:dyDescent="0.25">
      <c r="A79" s="86">
        <f>+A78+30</f>
        <v>44849</v>
      </c>
      <c r="B79" s="87">
        <f t="shared" si="10"/>
        <v>3111.5345207532864</v>
      </c>
      <c r="C79" s="87">
        <f t="shared" si="6"/>
        <v>10.631076279240395</v>
      </c>
      <c r="D79" s="87">
        <f t="shared" si="7"/>
        <v>773.90830808794351</v>
      </c>
      <c r="E79" s="87">
        <f t="shared" si="8"/>
        <v>784.53938436718386</v>
      </c>
      <c r="F79" s="87">
        <f t="shared" si="9"/>
        <v>2337.6262126653428</v>
      </c>
    </row>
    <row r="80" spans="1:6" x14ac:dyDescent="0.25">
      <c r="A80" s="86">
        <f t="shared" si="11"/>
        <v>44880</v>
      </c>
      <c r="B80" s="87">
        <f t="shared" si="10"/>
        <v>2337.6262126653428</v>
      </c>
      <c r="C80" s="87">
        <f t="shared" si="6"/>
        <v>7.9868895599399217</v>
      </c>
      <c r="D80" s="87">
        <f t="shared" si="7"/>
        <v>776.55249480724399</v>
      </c>
      <c r="E80" s="87">
        <f t="shared" si="8"/>
        <v>784.53938436718386</v>
      </c>
      <c r="F80" s="87">
        <f t="shared" si="9"/>
        <v>1561.0737178580989</v>
      </c>
    </row>
    <row r="81" spans="1:6" x14ac:dyDescent="0.25">
      <c r="A81" s="86">
        <f>+A80+30</f>
        <v>44910</v>
      </c>
      <c r="B81" s="87">
        <f t="shared" si="10"/>
        <v>1561.0737178580989</v>
      </c>
      <c r="C81" s="87">
        <f t="shared" si="6"/>
        <v>5.3336685360151712</v>
      </c>
      <c r="D81" s="87">
        <f t="shared" si="7"/>
        <v>779.20571583116873</v>
      </c>
      <c r="E81" s="87">
        <f t="shared" si="8"/>
        <v>784.53938436718386</v>
      </c>
      <c r="F81" s="87">
        <f t="shared" si="9"/>
        <v>781.86800202693018</v>
      </c>
    </row>
    <row r="82" spans="1:6" x14ac:dyDescent="0.25">
      <c r="A82" s="86">
        <f>+A81+31</f>
        <v>44941</v>
      </c>
      <c r="B82" s="87">
        <f t="shared" si="10"/>
        <v>781.86800202693018</v>
      </c>
      <c r="C82" s="87">
        <f t="shared" si="6"/>
        <v>2.671382340258678</v>
      </c>
      <c r="D82" s="87">
        <f t="shared" si="7"/>
        <v>781.86800202692518</v>
      </c>
      <c r="E82" s="87">
        <f t="shared" si="8"/>
        <v>784.53938436718386</v>
      </c>
      <c r="F82" s="87">
        <f t="shared" si="9"/>
        <v>5.0022208597511053E-12</v>
      </c>
    </row>
  </sheetData>
  <mergeCells count="9">
    <mergeCell ref="D3:F3"/>
    <mergeCell ref="A7:B7"/>
    <mergeCell ref="D7:E7"/>
    <mergeCell ref="A8:B8"/>
    <mergeCell ref="D8:E8"/>
    <mergeCell ref="A5:B5"/>
    <mergeCell ref="D5:E5"/>
    <mergeCell ref="A6:B6"/>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showGridLines="0" tabSelected="1" workbookViewId="0">
      <selection activeCell="H27" sqref="H27"/>
    </sheetView>
  </sheetViews>
  <sheetFormatPr baseColWidth="10" defaultColWidth="10.5" defaultRowHeight="12" x14ac:dyDescent="0.2"/>
  <cols>
    <col min="1" max="1" width="9.25" style="3" customWidth="1"/>
    <col min="2" max="2" width="10.75" style="3" customWidth="1"/>
    <col min="3" max="3" width="5.75" style="3" customWidth="1"/>
    <col min="4" max="4" width="7.25" style="3" customWidth="1"/>
    <col min="5" max="5" width="36.375" style="3" customWidth="1"/>
    <col min="6" max="6" width="8" style="4" customWidth="1"/>
    <col min="7" max="7" width="7.75" style="4" customWidth="1"/>
    <col min="8" max="8" width="8.625" style="4" customWidth="1"/>
    <col min="9" max="16384" width="10.5" style="3"/>
  </cols>
  <sheetData>
    <row r="1" spans="1:8" x14ac:dyDescent="0.2">
      <c r="A1" s="3" t="s">
        <v>1</v>
      </c>
    </row>
    <row r="2" spans="1:8" x14ac:dyDescent="0.2">
      <c r="A2" s="137" t="s">
        <v>109</v>
      </c>
      <c r="B2" s="137"/>
      <c r="C2" s="137"/>
      <c r="D2" s="137"/>
      <c r="E2" s="137"/>
      <c r="F2" s="137"/>
      <c r="G2" s="137"/>
      <c r="H2" s="137"/>
    </row>
    <row r="3" spans="1:8" ht="14.45" customHeight="1" thickBot="1" x14ac:dyDescent="0.25"/>
    <row r="4" spans="1:8" ht="12.75" thickBot="1" x14ac:dyDescent="0.25">
      <c r="A4" s="132" t="s">
        <v>150</v>
      </c>
      <c r="B4" s="133"/>
      <c r="C4" s="133"/>
      <c r="D4" s="133"/>
      <c r="E4" s="133"/>
      <c r="F4" s="133"/>
      <c r="G4" s="133"/>
      <c r="H4" s="134"/>
    </row>
    <row r="5" spans="1:8" ht="25.5" thickTop="1" thickBot="1" x14ac:dyDescent="0.25">
      <c r="A5" s="5" t="s">
        <v>62</v>
      </c>
      <c r="B5" s="6" t="s">
        <v>12</v>
      </c>
      <c r="C5" s="6" t="s">
        <v>13</v>
      </c>
      <c r="D5" s="6" t="s">
        <v>63</v>
      </c>
      <c r="E5" s="6" t="s">
        <v>14</v>
      </c>
      <c r="F5" s="7" t="s">
        <v>15</v>
      </c>
      <c r="G5" s="7" t="s">
        <v>16</v>
      </c>
      <c r="H5" s="8" t="s">
        <v>17</v>
      </c>
    </row>
    <row r="6" spans="1:8" x14ac:dyDescent="0.2">
      <c r="A6" s="9">
        <v>43404</v>
      </c>
      <c r="B6" s="9">
        <v>43449</v>
      </c>
      <c r="C6" s="10" t="s">
        <v>25</v>
      </c>
      <c r="D6" s="11" t="s">
        <v>30</v>
      </c>
      <c r="E6" s="11" t="s">
        <v>55</v>
      </c>
      <c r="F6" s="12">
        <v>537.62</v>
      </c>
      <c r="G6" s="12"/>
      <c r="H6" s="12">
        <v>-537.62</v>
      </c>
    </row>
    <row r="7" spans="1:8" x14ac:dyDescent="0.2">
      <c r="A7" s="9">
        <v>43419</v>
      </c>
      <c r="B7" s="9">
        <v>43464</v>
      </c>
      <c r="C7" s="10" t="s">
        <v>25</v>
      </c>
      <c r="D7" s="11" t="s">
        <v>28</v>
      </c>
      <c r="E7" s="11" t="s">
        <v>26</v>
      </c>
      <c r="F7" s="12"/>
      <c r="G7" s="12">
        <v>12427.12</v>
      </c>
      <c r="H7" s="12">
        <v>11889.5</v>
      </c>
    </row>
    <row r="8" spans="1:8" ht="15.75" customHeight="1" x14ac:dyDescent="0.2">
      <c r="A8" s="9">
        <v>43435</v>
      </c>
      <c r="B8" s="9">
        <v>43480</v>
      </c>
      <c r="C8" s="10" t="s">
        <v>25</v>
      </c>
      <c r="D8" s="11" t="s">
        <v>27</v>
      </c>
      <c r="E8" s="11" t="s">
        <v>56</v>
      </c>
      <c r="F8" s="12"/>
      <c r="G8" s="12">
        <v>16753.12</v>
      </c>
      <c r="H8" s="12">
        <v>28642.62</v>
      </c>
    </row>
    <row r="9" spans="1:8" x14ac:dyDescent="0.2">
      <c r="A9" s="9">
        <v>43450</v>
      </c>
      <c r="B9" s="9"/>
      <c r="C9" s="10" t="s">
        <v>18</v>
      </c>
      <c r="D9" s="11" t="s">
        <v>28</v>
      </c>
      <c r="E9" s="11" t="s">
        <v>29</v>
      </c>
      <c r="F9" s="12">
        <f>9862.8*1.21</f>
        <v>11933.987999999999</v>
      </c>
      <c r="G9" s="12"/>
      <c r="H9" s="12">
        <v>16708.631999999998</v>
      </c>
    </row>
    <row r="10" spans="1:8" x14ac:dyDescent="0.2">
      <c r="A10" s="138"/>
      <c r="B10" s="139"/>
      <c r="C10" s="139"/>
      <c r="D10" s="139"/>
      <c r="E10" s="139"/>
      <c r="F10" s="139"/>
      <c r="G10" s="139"/>
      <c r="H10" s="140"/>
    </row>
    <row r="11" spans="1:8" ht="12.75" thickBot="1" x14ac:dyDescent="0.25"/>
    <row r="12" spans="1:8" ht="12.75" thickBot="1" x14ac:dyDescent="0.25">
      <c r="A12" s="132" t="s">
        <v>47</v>
      </c>
      <c r="B12" s="133"/>
      <c r="C12" s="133"/>
      <c r="D12" s="133"/>
      <c r="E12" s="133"/>
      <c r="F12" s="133"/>
      <c r="G12" s="133"/>
      <c r="H12" s="134"/>
    </row>
    <row r="13" spans="1:8" ht="25.5" thickTop="1" thickBot="1" x14ac:dyDescent="0.25">
      <c r="A13" s="5" t="s">
        <v>62</v>
      </c>
      <c r="B13" s="6" t="s">
        <v>12</v>
      </c>
      <c r="C13" s="6" t="s">
        <v>13</v>
      </c>
      <c r="D13" s="6" t="s">
        <v>63</v>
      </c>
      <c r="E13" s="6" t="s">
        <v>14</v>
      </c>
      <c r="F13" s="7" t="s">
        <v>15</v>
      </c>
      <c r="G13" s="7" t="s">
        <v>16</v>
      </c>
      <c r="H13" s="8" t="s">
        <v>17</v>
      </c>
    </row>
    <row r="14" spans="1:8" x14ac:dyDescent="0.2">
      <c r="A14" s="9">
        <v>43100</v>
      </c>
      <c r="B14" s="13"/>
      <c r="C14" s="10" t="s">
        <v>48</v>
      </c>
      <c r="D14" s="11"/>
      <c r="E14" s="11" t="s">
        <v>49</v>
      </c>
      <c r="F14" s="14">
        <v>696</v>
      </c>
      <c r="G14" s="12"/>
      <c r="H14" s="12">
        <v>696</v>
      </c>
    </row>
    <row r="15" spans="1:8" x14ac:dyDescent="0.2">
      <c r="A15" s="9">
        <v>43100</v>
      </c>
      <c r="B15" s="13"/>
      <c r="C15" s="10" t="s">
        <v>48</v>
      </c>
      <c r="D15" s="11"/>
      <c r="E15" s="11" t="s">
        <v>50</v>
      </c>
      <c r="F15" s="12">
        <v>3720</v>
      </c>
      <c r="G15" s="12"/>
      <c r="H15" s="12">
        <v>4416</v>
      </c>
    </row>
    <row r="16" spans="1:8" x14ac:dyDescent="0.2">
      <c r="A16" s="9">
        <v>43110</v>
      </c>
      <c r="B16" s="13"/>
      <c r="C16" s="10" t="s">
        <v>18</v>
      </c>
      <c r="D16" s="11" t="s">
        <v>51</v>
      </c>
      <c r="E16" s="11" t="s">
        <v>108</v>
      </c>
      <c r="F16" s="12"/>
      <c r="G16" s="12">
        <v>500</v>
      </c>
      <c r="H16" s="12">
        <v>3916</v>
      </c>
    </row>
    <row r="17" spans="1:8" x14ac:dyDescent="0.2">
      <c r="A17" s="9">
        <v>43201</v>
      </c>
      <c r="B17" s="13"/>
      <c r="C17" s="10" t="s">
        <v>18</v>
      </c>
      <c r="D17" s="11" t="s">
        <v>51</v>
      </c>
      <c r="E17" s="11" t="s">
        <v>108</v>
      </c>
      <c r="F17" s="12"/>
      <c r="G17" s="12">
        <v>500</v>
      </c>
      <c r="H17" s="12">
        <v>3416</v>
      </c>
    </row>
    <row r="18" spans="1:8" x14ac:dyDescent="0.2">
      <c r="A18" s="9">
        <v>43292</v>
      </c>
      <c r="B18" s="13"/>
      <c r="C18" s="10" t="s">
        <v>18</v>
      </c>
      <c r="D18" s="11" t="s">
        <v>51</v>
      </c>
      <c r="E18" s="11" t="s">
        <v>108</v>
      </c>
      <c r="F18" s="12"/>
      <c r="G18" s="12">
        <v>500</v>
      </c>
      <c r="H18" s="12">
        <v>2916</v>
      </c>
    </row>
    <row r="19" spans="1:8" x14ac:dyDescent="0.2">
      <c r="A19" s="9">
        <v>43384</v>
      </c>
      <c r="B19" s="13"/>
      <c r="C19" s="10" t="s">
        <v>18</v>
      </c>
      <c r="D19" s="11" t="s">
        <v>51</v>
      </c>
      <c r="E19" s="11" t="s">
        <v>108</v>
      </c>
      <c r="F19" s="12"/>
      <c r="G19" s="12">
        <v>500</v>
      </c>
      <c r="H19" s="12">
        <v>2416</v>
      </c>
    </row>
    <row r="20" spans="1:8" x14ac:dyDescent="0.2">
      <c r="A20" s="141"/>
      <c r="B20" s="141"/>
      <c r="C20" s="141"/>
      <c r="D20" s="141"/>
      <c r="E20" s="141"/>
      <c r="F20" s="15">
        <v>4416</v>
      </c>
      <c r="G20" s="15">
        <v>2000</v>
      </c>
      <c r="H20" s="15">
        <v>2416</v>
      </c>
    </row>
    <row r="21" spans="1:8" ht="12.75" thickBot="1" x14ac:dyDescent="0.25"/>
    <row r="22" spans="1:8" ht="12.75" thickBot="1" x14ac:dyDescent="0.25">
      <c r="A22" s="132" t="s">
        <v>52</v>
      </c>
      <c r="B22" s="133"/>
      <c r="C22" s="133"/>
      <c r="D22" s="133"/>
      <c r="E22" s="133"/>
      <c r="F22" s="133"/>
      <c r="G22" s="133"/>
      <c r="H22" s="134"/>
    </row>
    <row r="23" spans="1:8" ht="25.5" thickTop="1" thickBot="1" x14ac:dyDescent="0.25">
      <c r="A23" s="5" t="s">
        <v>62</v>
      </c>
      <c r="B23" s="6" t="s">
        <v>12</v>
      </c>
      <c r="C23" s="6" t="s">
        <v>13</v>
      </c>
      <c r="D23" s="6" t="s">
        <v>63</v>
      </c>
      <c r="E23" s="6" t="s">
        <v>14</v>
      </c>
      <c r="F23" s="7" t="s">
        <v>15</v>
      </c>
      <c r="G23" s="7" t="s">
        <v>16</v>
      </c>
      <c r="H23" s="8" t="s">
        <v>17</v>
      </c>
    </row>
    <row r="24" spans="1:8" x14ac:dyDescent="0.2">
      <c r="A24" s="9">
        <v>43100</v>
      </c>
      <c r="B24" s="13"/>
      <c r="C24" s="10" t="s">
        <v>48</v>
      </c>
      <c r="D24" s="11"/>
      <c r="E24" s="11" t="s">
        <v>53</v>
      </c>
      <c r="F24" s="12"/>
      <c r="G24" s="12">
        <v>580</v>
      </c>
      <c r="H24" s="12">
        <v>-580</v>
      </c>
    </row>
    <row r="25" spans="1:8" x14ac:dyDescent="0.2">
      <c r="A25" s="9">
        <v>43100</v>
      </c>
      <c r="B25" s="13"/>
      <c r="C25" s="10" t="s">
        <v>48</v>
      </c>
      <c r="D25" s="11"/>
      <c r="E25" s="11" t="s">
        <v>54</v>
      </c>
      <c r="F25" s="12"/>
      <c r="G25" s="12">
        <v>1550</v>
      </c>
      <c r="H25" s="12">
        <v>-2130</v>
      </c>
    </row>
    <row r="26" spans="1:8" x14ac:dyDescent="0.2">
      <c r="A26" s="141"/>
      <c r="B26" s="141"/>
      <c r="C26" s="141"/>
      <c r="D26" s="141"/>
      <c r="E26" s="141"/>
      <c r="F26" s="15"/>
      <c r="G26" s="15">
        <v>2130</v>
      </c>
      <c r="H26" s="15">
        <v>-2130</v>
      </c>
    </row>
    <row r="27" spans="1:8" ht="12.75" thickBot="1" x14ac:dyDescent="0.25">
      <c r="F27" s="16"/>
      <c r="G27" s="16"/>
      <c r="H27" s="16"/>
    </row>
    <row r="28" spans="1:8" ht="12.75" thickBot="1" x14ac:dyDescent="0.25">
      <c r="A28" s="132" t="s">
        <v>19</v>
      </c>
      <c r="B28" s="133"/>
      <c r="C28" s="133"/>
      <c r="D28" s="133"/>
      <c r="E28" s="133"/>
      <c r="F28" s="133"/>
      <c r="G28" s="133"/>
      <c r="H28" s="134"/>
    </row>
    <row r="29" spans="1:8" ht="25.5" thickTop="1" thickBot="1" x14ac:dyDescent="0.25">
      <c r="A29" s="5" t="s">
        <v>62</v>
      </c>
      <c r="B29" s="6" t="s">
        <v>12</v>
      </c>
      <c r="C29" s="6" t="s">
        <v>13</v>
      </c>
      <c r="D29" s="6" t="s">
        <v>63</v>
      </c>
      <c r="E29" s="6" t="s">
        <v>14</v>
      </c>
      <c r="F29" s="7" t="s">
        <v>15</v>
      </c>
      <c r="G29" s="7" t="s">
        <v>16</v>
      </c>
      <c r="H29" s="8" t="s">
        <v>17</v>
      </c>
    </row>
    <row r="30" spans="1:8" x14ac:dyDescent="0.2">
      <c r="A30" s="9">
        <v>43409</v>
      </c>
      <c r="B30" s="9"/>
      <c r="C30" s="10" t="s">
        <v>18</v>
      </c>
      <c r="D30" s="17" t="s">
        <v>23</v>
      </c>
      <c r="E30" s="11" t="s">
        <v>24</v>
      </c>
      <c r="F30" s="12">
        <v>19000</v>
      </c>
      <c r="G30" s="12"/>
      <c r="H30" s="12">
        <v>19000</v>
      </c>
    </row>
    <row r="31" spans="1:8" x14ac:dyDescent="0.2">
      <c r="A31" s="9">
        <v>43443</v>
      </c>
      <c r="B31" s="9"/>
      <c r="C31" s="10" t="s">
        <v>18</v>
      </c>
      <c r="D31" s="17" t="s">
        <v>20</v>
      </c>
      <c r="E31" s="11" t="s">
        <v>61</v>
      </c>
      <c r="F31" s="12">
        <v>2900</v>
      </c>
      <c r="G31" s="12"/>
      <c r="H31" s="12">
        <v>21900</v>
      </c>
    </row>
    <row r="32" spans="1:8" x14ac:dyDescent="0.2">
      <c r="A32" s="9">
        <v>43452</v>
      </c>
      <c r="B32" s="9"/>
      <c r="C32" s="10" t="s">
        <v>18</v>
      </c>
      <c r="D32" s="17" t="s">
        <v>21</v>
      </c>
      <c r="E32" s="11" t="s">
        <v>22</v>
      </c>
      <c r="F32" s="12"/>
      <c r="G32" s="12">
        <v>12600</v>
      </c>
      <c r="H32" s="12">
        <v>9300</v>
      </c>
    </row>
    <row r="33" spans="1:8" ht="12.75" thickBot="1" x14ac:dyDescent="0.25">
      <c r="A33" s="135"/>
      <c r="B33" s="136"/>
      <c r="C33" s="136"/>
      <c r="D33" s="136"/>
      <c r="E33" s="136"/>
      <c r="F33" s="15">
        <v>21900</v>
      </c>
      <c r="G33" s="15">
        <v>12600</v>
      </c>
      <c r="H33" s="15">
        <v>9300</v>
      </c>
    </row>
    <row r="34" spans="1:8" ht="12.75" thickBot="1" x14ac:dyDescent="0.25"/>
    <row r="35" spans="1:8" ht="12.75" thickBot="1" x14ac:dyDescent="0.25">
      <c r="A35" s="132" t="s">
        <v>57</v>
      </c>
      <c r="B35" s="133"/>
      <c r="C35" s="133"/>
      <c r="D35" s="133"/>
      <c r="E35" s="133"/>
      <c r="F35" s="133"/>
      <c r="G35" s="133"/>
      <c r="H35" s="134"/>
    </row>
    <row r="36" spans="1:8" ht="25.5" thickTop="1" thickBot="1" x14ac:dyDescent="0.25">
      <c r="A36" s="5" t="s">
        <v>62</v>
      </c>
      <c r="B36" s="6" t="s">
        <v>12</v>
      </c>
      <c r="C36" s="6" t="s">
        <v>13</v>
      </c>
      <c r="D36" s="6" t="s">
        <v>63</v>
      </c>
      <c r="E36" s="6" t="s">
        <v>14</v>
      </c>
      <c r="F36" s="7" t="s">
        <v>15</v>
      </c>
      <c r="G36" s="7" t="s">
        <v>16</v>
      </c>
      <c r="H36" s="8" t="s">
        <v>17</v>
      </c>
    </row>
    <row r="37" spans="1:8" x14ac:dyDescent="0.2">
      <c r="A37" s="9">
        <v>43203</v>
      </c>
      <c r="B37" s="9"/>
      <c r="C37" s="10" t="s">
        <v>18</v>
      </c>
      <c r="D37" s="11"/>
      <c r="E37" s="11" t="s">
        <v>58</v>
      </c>
      <c r="F37" s="12">
        <v>5012.3500000000004</v>
      </c>
      <c r="G37" s="12"/>
      <c r="H37" s="12">
        <v>5012.3500000000004</v>
      </c>
    </row>
    <row r="38" spans="1:8" x14ac:dyDescent="0.2">
      <c r="A38" s="9">
        <v>43297</v>
      </c>
      <c r="B38" s="9"/>
      <c r="C38" s="10" t="s">
        <v>18</v>
      </c>
      <c r="D38" s="11"/>
      <c r="E38" s="11" t="s">
        <v>59</v>
      </c>
      <c r="F38" s="12">
        <v>6313.02</v>
      </c>
      <c r="G38" s="12"/>
      <c r="H38" s="12">
        <v>11325.37</v>
      </c>
    </row>
    <row r="39" spans="1:8" x14ac:dyDescent="0.2">
      <c r="A39" s="9">
        <v>43342</v>
      </c>
      <c r="B39" s="9"/>
      <c r="C39" s="10" t="s">
        <v>18</v>
      </c>
      <c r="D39" s="11"/>
      <c r="E39" s="11" t="s">
        <v>60</v>
      </c>
      <c r="F39" s="12"/>
      <c r="G39" s="12">
        <v>7308.84</v>
      </c>
      <c r="H39" s="12">
        <v>4016.5300000000007</v>
      </c>
    </row>
    <row r="40" spans="1:8" x14ac:dyDescent="0.2">
      <c r="A40" s="9">
        <v>43355</v>
      </c>
      <c r="B40" s="9"/>
      <c r="C40" s="10" t="s">
        <v>18</v>
      </c>
      <c r="D40" s="11"/>
      <c r="E40" s="11" t="s">
        <v>59</v>
      </c>
      <c r="F40" s="12">
        <v>6196.2000000000007</v>
      </c>
      <c r="G40" s="12"/>
      <c r="H40" s="12">
        <v>10212.730000000001</v>
      </c>
    </row>
    <row r="41" spans="1:8" x14ac:dyDescent="0.2">
      <c r="A41" s="9">
        <v>43431</v>
      </c>
      <c r="B41" s="9"/>
      <c r="C41" s="10" t="s">
        <v>18</v>
      </c>
      <c r="D41" s="11"/>
      <c r="E41" s="11" t="s">
        <v>58</v>
      </c>
      <c r="F41" s="12">
        <v>5005.6000000000004</v>
      </c>
      <c r="G41" s="12"/>
      <c r="H41" s="12">
        <v>15218.330000000002</v>
      </c>
    </row>
    <row r="42" spans="1:8" ht="12.75" thickBot="1" x14ac:dyDescent="0.25">
      <c r="A42" s="135"/>
      <c r="B42" s="136"/>
      <c r="C42" s="136"/>
      <c r="D42" s="136"/>
      <c r="E42" s="136"/>
      <c r="F42" s="15">
        <v>22527.17</v>
      </c>
      <c r="G42" s="15">
        <v>7308.84</v>
      </c>
      <c r="H42" s="15">
        <v>15218.330000000002</v>
      </c>
    </row>
  </sheetData>
  <mergeCells count="11">
    <mergeCell ref="A35:H35"/>
    <mergeCell ref="A42:E42"/>
    <mergeCell ref="A2:H2"/>
    <mergeCell ref="A4:H4"/>
    <mergeCell ref="A10:H10"/>
    <mergeCell ref="A33:E33"/>
    <mergeCell ref="A12:H12"/>
    <mergeCell ref="A20:E20"/>
    <mergeCell ref="A28:H28"/>
    <mergeCell ref="A22:H22"/>
    <mergeCell ref="A26:E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C443-02F5-4871-9AA5-E71653DBE6A9}">
  <dimension ref="A1:O27"/>
  <sheetViews>
    <sheetView showGridLines="0" workbookViewId="0">
      <selection activeCell="N26" sqref="A1:N26"/>
    </sheetView>
  </sheetViews>
  <sheetFormatPr baseColWidth="10" defaultColWidth="12" defaultRowHeight="15" outlineLevelRow="2" x14ac:dyDescent="0.25"/>
  <cols>
    <col min="1" max="1" width="20.375" style="20" customWidth="1"/>
    <col min="2" max="2" width="39.75" style="21" customWidth="1"/>
    <col min="3" max="3" width="11.625" style="20" customWidth="1"/>
    <col min="4" max="4" width="8.125" style="20" customWidth="1"/>
    <col min="5" max="5" width="14.25" style="42" customWidth="1"/>
    <col min="6" max="6" width="9.5" style="42" customWidth="1"/>
    <col min="7" max="7" width="9.75" style="42" customWidth="1"/>
    <col min="8" max="8" width="13.875" style="42" customWidth="1"/>
    <col min="9" max="9" width="12.125" style="42" customWidth="1"/>
    <col min="10" max="10" width="12.25" style="20" customWidth="1"/>
    <col min="11" max="11" width="10" style="20" customWidth="1"/>
    <col min="12" max="12" width="9" style="20" customWidth="1"/>
    <col min="13" max="13" width="12.125" style="20" customWidth="1"/>
    <col min="14" max="14" width="13.5" style="20" customWidth="1"/>
    <col min="15" max="15" width="11.25" style="20" customWidth="1"/>
    <col min="16" max="16384" width="12" style="20"/>
  </cols>
  <sheetData>
    <row r="1" spans="1:15" ht="18" x14ac:dyDescent="0.25">
      <c r="A1" s="20" t="s">
        <v>1</v>
      </c>
      <c r="C1" s="22" t="s">
        <v>151</v>
      </c>
      <c r="D1" s="22"/>
      <c r="E1" s="22"/>
      <c r="F1" s="22"/>
      <c r="G1" s="41"/>
      <c r="H1" s="41"/>
      <c r="I1" s="41"/>
      <c r="J1" s="23"/>
      <c r="K1" s="23"/>
      <c r="L1" s="23"/>
      <c r="M1" s="23"/>
      <c r="N1" s="23"/>
      <c r="O1" s="23"/>
    </row>
    <row r="3" spans="1:15" ht="18" x14ac:dyDescent="0.25">
      <c r="A3" s="144" t="s">
        <v>107</v>
      </c>
      <c r="B3" s="145"/>
      <c r="C3" s="145"/>
      <c r="D3" s="146"/>
      <c r="E3" s="147" t="s">
        <v>64</v>
      </c>
      <c r="F3" s="148"/>
      <c r="G3" s="148"/>
      <c r="H3" s="149"/>
      <c r="I3" s="150" t="s">
        <v>65</v>
      </c>
      <c r="J3" s="151"/>
      <c r="K3" s="151"/>
      <c r="L3" s="151"/>
      <c r="M3" s="152"/>
      <c r="N3" s="153" t="s">
        <v>66</v>
      </c>
      <c r="O3" s="142" t="s">
        <v>105</v>
      </c>
    </row>
    <row r="4" spans="1:15" ht="44.25" customHeight="1" x14ac:dyDescent="0.25">
      <c r="A4" s="24" t="s">
        <v>67</v>
      </c>
      <c r="B4" s="24" t="s">
        <v>68</v>
      </c>
      <c r="C4" s="24" t="s">
        <v>69</v>
      </c>
      <c r="D4" s="24" t="s">
        <v>70</v>
      </c>
      <c r="E4" s="43" t="s">
        <v>96</v>
      </c>
      <c r="F4" s="93" t="s">
        <v>97</v>
      </c>
      <c r="G4" s="43" t="s">
        <v>98</v>
      </c>
      <c r="H4" s="44" t="s">
        <v>99</v>
      </c>
      <c r="I4" s="45" t="s">
        <v>100</v>
      </c>
      <c r="J4" s="45" t="s">
        <v>101</v>
      </c>
      <c r="K4" s="94" t="s">
        <v>102</v>
      </c>
      <c r="L4" s="94" t="s">
        <v>103</v>
      </c>
      <c r="M4" s="46" t="s">
        <v>104</v>
      </c>
      <c r="N4" s="154"/>
      <c r="O4" s="143"/>
    </row>
    <row r="5" spans="1:15" ht="18" customHeight="1" outlineLevel="2" x14ac:dyDescent="0.25">
      <c r="A5" s="25" t="s">
        <v>71</v>
      </c>
      <c r="B5" s="25" t="s">
        <v>72</v>
      </c>
      <c r="C5" s="26">
        <v>42737</v>
      </c>
      <c r="D5" s="24"/>
      <c r="E5" s="47">
        <v>30000</v>
      </c>
      <c r="F5" s="48"/>
      <c r="G5" s="48"/>
      <c r="H5" s="49">
        <f>+F5+E5-G5</f>
        <v>30000</v>
      </c>
      <c r="I5" s="50"/>
      <c r="J5" s="51"/>
      <c r="K5" s="51"/>
      <c r="L5" s="51"/>
      <c r="M5" s="52">
        <f>I5+J5+K5+L5</f>
        <v>0</v>
      </c>
      <c r="N5" s="27">
        <f t="shared" ref="N5:N26" si="0">+H5-M5</f>
        <v>30000</v>
      </c>
      <c r="O5" s="27"/>
    </row>
    <row r="6" spans="1:15" s="59" customFormat="1" ht="18" customHeight="1" outlineLevel="1" x14ac:dyDescent="0.25">
      <c r="A6" s="28" t="s">
        <v>73</v>
      </c>
      <c r="B6" s="28"/>
      <c r="C6" s="53"/>
      <c r="D6" s="54"/>
      <c r="E6" s="55">
        <f t="shared" ref="E6:O6" si="1">SUBTOTAL(9,E5:E5)</f>
        <v>30000</v>
      </c>
      <c r="F6" s="56"/>
      <c r="G6" s="56"/>
      <c r="H6" s="56">
        <f t="shared" si="1"/>
        <v>30000</v>
      </c>
      <c r="I6" s="55">
        <f t="shared" si="1"/>
        <v>0</v>
      </c>
      <c r="J6" s="57"/>
      <c r="K6" s="57"/>
      <c r="L6" s="57"/>
      <c r="M6" s="58">
        <f t="shared" si="1"/>
        <v>0</v>
      </c>
      <c r="N6" s="58">
        <f t="shared" si="0"/>
        <v>30000</v>
      </c>
      <c r="O6" s="58">
        <f t="shared" si="1"/>
        <v>0</v>
      </c>
    </row>
    <row r="7" spans="1:15" ht="18" customHeight="1" outlineLevel="2" x14ac:dyDescent="0.25">
      <c r="A7" s="29" t="s">
        <v>74</v>
      </c>
      <c r="B7" s="25" t="s">
        <v>106</v>
      </c>
      <c r="C7" s="26">
        <v>42737</v>
      </c>
      <c r="D7" s="31">
        <v>5</v>
      </c>
      <c r="E7" s="48">
        <v>14850</v>
      </c>
      <c r="F7" s="48"/>
      <c r="G7" s="48"/>
      <c r="H7" s="49">
        <f>+F7+E7-G7</f>
        <v>14850</v>
      </c>
      <c r="I7" s="60">
        <f>+E7*10/12/D7</f>
        <v>2475</v>
      </c>
      <c r="J7" s="61">
        <f>E7/D7</f>
        <v>2970</v>
      </c>
      <c r="K7" s="61"/>
      <c r="L7" s="61"/>
      <c r="M7" s="52">
        <f>I7+J7+K7+L7</f>
        <v>5445</v>
      </c>
      <c r="N7" s="27">
        <f t="shared" si="0"/>
        <v>9405</v>
      </c>
      <c r="O7" s="27"/>
    </row>
    <row r="8" spans="1:15" ht="49.5" customHeight="1" outlineLevel="2" x14ac:dyDescent="0.25">
      <c r="A8" s="29" t="s">
        <v>74</v>
      </c>
      <c r="B8" s="25" t="s">
        <v>75</v>
      </c>
      <c r="C8" s="30">
        <v>42753</v>
      </c>
      <c r="D8" s="31">
        <v>3</v>
      </c>
      <c r="E8" s="48">
        <v>3000</v>
      </c>
      <c r="F8" s="48"/>
      <c r="G8" s="48"/>
      <c r="H8" s="49">
        <f>+F8+E8-G8</f>
        <v>3000</v>
      </c>
      <c r="I8" s="60">
        <f>+E8*11.5/12/D8</f>
        <v>958.33333333333337</v>
      </c>
      <c r="J8" s="61">
        <f>E8/D8</f>
        <v>1000</v>
      </c>
      <c r="K8" s="61"/>
      <c r="L8" s="61"/>
      <c r="M8" s="52">
        <f>I8+J8+K8+L8</f>
        <v>1958.3333333333335</v>
      </c>
      <c r="N8" s="27">
        <f t="shared" si="0"/>
        <v>1041.6666666666665</v>
      </c>
      <c r="O8" s="27"/>
    </row>
    <row r="9" spans="1:15" ht="18" customHeight="1" outlineLevel="2" x14ac:dyDescent="0.25">
      <c r="A9" s="29"/>
      <c r="B9" s="25"/>
      <c r="C9" s="30"/>
      <c r="D9" s="31"/>
      <c r="E9" s="48"/>
      <c r="F9" s="48"/>
      <c r="G9" s="48"/>
      <c r="H9" s="49"/>
      <c r="I9" s="60"/>
      <c r="J9" s="61"/>
      <c r="K9" s="61"/>
      <c r="L9" s="61"/>
      <c r="M9" s="52"/>
      <c r="N9" s="27"/>
      <c r="O9" s="27"/>
    </row>
    <row r="10" spans="1:15" s="59" customFormat="1" ht="18" customHeight="1" outlineLevel="1" x14ac:dyDescent="0.25">
      <c r="A10" s="32" t="s">
        <v>76</v>
      </c>
      <c r="B10" s="28"/>
      <c r="C10" s="62"/>
      <c r="D10" s="57"/>
      <c r="E10" s="56">
        <f>SUBTOTAL(9,E7:E9)</f>
        <v>17850</v>
      </c>
      <c r="F10" s="56"/>
      <c r="G10" s="56"/>
      <c r="H10" s="56">
        <f>SUBTOTAL(9,H7:H9)</f>
        <v>17850</v>
      </c>
      <c r="I10" s="56">
        <f t="shared" ref="I10" si="2">SUBTOTAL(9,I7:I9)</f>
        <v>3433.3333333333335</v>
      </c>
      <c r="J10" s="56">
        <f>SUBTOTAL(9,J7:J9)</f>
        <v>3970</v>
      </c>
      <c r="K10" s="56"/>
      <c r="L10" s="56"/>
      <c r="M10" s="56">
        <f>SUBTOTAL(9,M7:M9)</f>
        <v>7403.3333333333339</v>
      </c>
      <c r="N10" s="58">
        <f t="shared" si="0"/>
        <v>10446.666666666666</v>
      </c>
      <c r="O10" s="58">
        <f t="shared" ref="O10" si="3">SUBTOTAL(9,O7:O8)</f>
        <v>0</v>
      </c>
    </row>
    <row r="11" spans="1:15" ht="30" customHeight="1" outlineLevel="2" x14ac:dyDescent="0.25">
      <c r="A11" s="29" t="s">
        <v>77</v>
      </c>
      <c r="B11" s="25" t="s">
        <v>78</v>
      </c>
      <c r="C11" s="26">
        <v>42737</v>
      </c>
      <c r="D11" s="31">
        <v>10</v>
      </c>
      <c r="E11" s="48">
        <v>5220</v>
      </c>
      <c r="F11" s="48"/>
      <c r="G11" s="48"/>
      <c r="H11" s="49">
        <f>+F11+E11-G11</f>
        <v>5220</v>
      </c>
      <c r="I11" s="60">
        <f>+E11/D11</f>
        <v>522</v>
      </c>
      <c r="J11" s="61">
        <f>E11/D11</f>
        <v>522</v>
      </c>
      <c r="K11" s="61"/>
      <c r="L11" s="61"/>
      <c r="M11" s="52">
        <f>I11+J11+K11+L11</f>
        <v>1044</v>
      </c>
      <c r="N11" s="27">
        <f t="shared" si="0"/>
        <v>4176</v>
      </c>
      <c r="O11" s="27"/>
    </row>
    <row r="12" spans="1:15" ht="18" customHeight="1" outlineLevel="2" x14ac:dyDescent="0.25">
      <c r="A12" s="29" t="s">
        <v>77</v>
      </c>
      <c r="B12" s="25" t="s">
        <v>79</v>
      </c>
      <c r="C12" s="26">
        <v>42737</v>
      </c>
      <c r="D12" s="31">
        <v>10</v>
      </c>
      <c r="E12" s="48">
        <v>8900</v>
      </c>
      <c r="F12" s="48"/>
      <c r="G12" s="48"/>
      <c r="H12" s="49">
        <f>+F12+E12-G12</f>
        <v>8900</v>
      </c>
      <c r="I12" s="60">
        <f>+E12/D12</f>
        <v>890</v>
      </c>
      <c r="J12" s="61">
        <f>E12/D12</f>
        <v>890</v>
      </c>
      <c r="K12" s="61"/>
      <c r="L12" s="61"/>
      <c r="M12" s="52">
        <f>I12+J12+K12+L12</f>
        <v>1780</v>
      </c>
      <c r="N12" s="27">
        <f t="shared" si="0"/>
        <v>7120</v>
      </c>
      <c r="O12" s="27"/>
    </row>
    <row r="13" spans="1:15" ht="18" customHeight="1" outlineLevel="2" x14ac:dyDescent="0.25">
      <c r="A13" s="29" t="s">
        <v>77</v>
      </c>
      <c r="B13" s="25" t="s">
        <v>80</v>
      </c>
      <c r="C13" s="30" t="s">
        <v>94</v>
      </c>
      <c r="D13" s="31">
        <v>10</v>
      </c>
      <c r="E13" s="48">
        <v>14320</v>
      </c>
      <c r="F13" s="48"/>
      <c r="G13" s="48"/>
      <c r="H13" s="49">
        <f>+F13+E13-G13</f>
        <v>14320</v>
      </c>
      <c r="I13" s="60">
        <f>+E13/D13</f>
        <v>1432</v>
      </c>
      <c r="J13" s="61">
        <f>E13/D13</f>
        <v>1432</v>
      </c>
      <c r="K13" s="61"/>
      <c r="L13" s="61"/>
      <c r="M13" s="52">
        <f>I13+J13+K13+L13</f>
        <v>2864</v>
      </c>
      <c r="N13" s="27">
        <f t="shared" si="0"/>
        <v>11456</v>
      </c>
      <c r="O13" s="27"/>
    </row>
    <row r="14" spans="1:15" ht="18" customHeight="1" outlineLevel="2" x14ac:dyDescent="0.25">
      <c r="A14" s="29" t="s">
        <v>77</v>
      </c>
      <c r="B14" s="25" t="s">
        <v>81</v>
      </c>
      <c r="C14" s="30">
        <v>42949</v>
      </c>
      <c r="D14" s="31">
        <v>2</v>
      </c>
      <c r="E14" s="48">
        <v>3720</v>
      </c>
      <c r="F14" s="63"/>
      <c r="G14" s="48"/>
      <c r="H14" s="49">
        <f>+F14+E14-G14</f>
        <v>3720</v>
      </c>
      <c r="I14" s="60">
        <f>+E14/D14*5/12</f>
        <v>775</v>
      </c>
      <c r="J14" s="61">
        <f>E14/D14*11/12</f>
        <v>1705</v>
      </c>
      <c r="K14" s="61"/>
      <c r="L14" s="61"/>
      <c r="M14" s="52">
        <f>I14+J14+K14+L14</f>
        <v>2480</v>
      </c>
      <c r="N14" s="27">
        <f t="shared" si="0"/>
        <v>1240</v>
      </c>
      <c r="O14" s="27"/>
    </row>
    <row r="15" spans="1:15" ht="18" customHeight="1" outlineLevel="2" x14ac:dyDescent="0.25">
      <c r="A15" s="29"/>
      <c r="B15" s="25"/>
      <c r="C15" s="30"/>
      <c r="D15" s="31"/>
      <c r="E15" s="48"/>
      <c r="F15" s="63"/>
      <c r="G15" s="48"/>
      <c r="H15" s="49"/>
      <c r="I15" s="60"/>
      <c r="J15" s="61"/>
      <c r="K15" s="61"/>
      <c r="L15" s="61"/>
      <c r="M15" s="52"/>
      <c r="N15" s="27">
        <f t="shared" si="0"/>
        <v>0</v>
      </c>
      <c r="O15" s="27"/>
    </row>
    <row r="16" spans="1:15" s="59" customFormat="1" ht="18" customHeight="1" outlineLevel="1" x14ac:dyDescent="0.25">
      <c r="A16" s="32" t="s">
        <v>82</v>
      </c>
      <c r="B16" s="28"/>
      <c r="C16" s="62"/>
      <c r="D16" s="57"/>
      <c r="E16" s="56">
        <f t="shared" ref="E16:O16" si="4">SUBTOTAL(9,E11:E15)</f>
        <v>32160</v>
      </c>
      <c r="F16" s="58"/>
      <c r="G16" s="56"/>
      <c r="H16" s="56">
        <f t="shared" si="4"/>
        <v>32160</v>
      </c>
      <c r="I16" s="56">
        <f t="shared" si="4"/>
        <v>3619</v>
      </c>
      <c r="J16" s="58">
        <f t="shared" si="4"/>
        <v>4549</v>
      </c>
      <c r="K16" s="58"/>
      <c r="L16" s="58"/>
      <c r="M16" s="58">
        <f t="shared" si="4"/>
        <v>8168</v>
      </c>
      <c r="N16" s="58">
        <f t="shared" si="0"/>
        <v>23992</v>
      </c>
      <c r="O16" s="58">
        <f t="shared" si="4"/>
        <v>0</v>
      </c>
    </row>
    <row r="17" spans="1:15" ht="48" customHeight="1" outlineLevel="2" x14ac:dyDescent="0.25">
      <c r="A17" s="29" t="s">
        <v>83</v>
      </c>
      <c r="B17" s="25" t="s">
        <v>84</v>
      </c>
      <c r="C17" s="26">
        <v>42738</v>
      </c>
      <c r="D17" s="31">
        <v>4</v>
      </c>
      <c r="E17" s="47">
        <v>17800</v>
      </c>
      <c r="F17" s="48"/>
      <c r="G17" s="48"/>
      <c r="H17" s="49">
        <f>+F17+E17-G17</f>
        <v>17800</v>
      </c>
      <c r="I17" s="60">
        <f>+E17/D17</f>
        <v>4450</v>
      </c>
      <c r="J17" s="61">
        <f>E17/D17*(30*11+17)/360</f>
        <v>4289.3055555555557</v>
      </c>
      <c r="K17" s="61"/>
      <c r="L17" s="61"/>
      <c r="M17" s="52">
        <f>I17+J17+K17+L17</f>
        <v>8739.3055555555547</v>
      </c>
      <c r="N17" s="27">
        <f t="shared" si="0"/>
        <v>9060.6944444444453</v>
      </c>
      <c r="O17" s="27"/>
    </row>
    <row r="18" spans="1:15" ht="18" customHeight="1" outlineLevel="2" x14ac:dyDescent="0.25">
      <c r="A18" s="29"/>
      <c r="B18" s="25"/>
      <c r="C18" s="30"/>
      <c r="D18" s="31"/>
      <c r="E18" s="47"/>
      <c r="F18" s="48"/>
      <c r="G18" s="48"/>
      <c r="H18" s="49"/>
      <c r="I18" s="60"/>
      <c r="J18" s="61"/>
      <c r="K18" s="61"/>
      <c r="L18" s="61"/>
      <c r="M18" s="52"/>
      <c r="N18" s="27">
        <f t="shared" si="0"/>
        <v>0</v>
      </c>
      <c r="O18" s="27"/>
    </row>
    <row r="19" spans="1:15" s="59" customFormat="1" ht="18" customHeight="1" outlineLevel="1" x14ac:dyDescent="0.25">
      <c r="A19" s="32" t="s">
        <v>85</v>
      </c>
      <c r="B19" s="28"/>
      <c r="C19" s="62"/>
      <c r="D19" s="57"/>
      <c r="E19" s="55">
        <f t="shared" ref="E19:O19" si="5">SUBTOTAL(9,E17:E18)</f>
        <v>17800</v>
      </c>
      <c r="F19" s="56"/>
      <c r="G19" s="56"/>
      <c r="H19" s="56">
        <f t="shared" si="5"/>
        <v>17800</v>
      </c>
      <c r="I19" s="56">
        <f t="shared" si="5"/>
        <v>4450</v>
      </c>
      <c r="J19" s="58">
        <f t="shared" si="5"/>
        <v>4289.3055555555557</v>
      </c>
      <c r="K19" s="58"/>
      <c r="L19" s="58"/>
      <c r="M19" s="58">
        <f t="shared" si="5"/>
        <v>8739.3055555555547</v>
      </c>
      <c r="N19" s="58">
        <f t="shared" si="0"/>
        <v>9060.6944444444453</v>
      </c>
      <c r="O19" s="58">
        <f t="shared" si="5"/>
        <v>0</v>
      </c>
    </row>
    <row r="20" spans="1:15" ht="18" customHeight="1" outlineLevel="2" x14ac:dyDescent="0.25">
      <c r="A20" s="29" t="s">
        <v>86</v>
      </c>
      <c r="B20" s="25" t="s">
        <v>87</v>
      </c>
      <c r="C20" s="26">
        <v>42737</v>
      </c>
      <c r="D20" s="31">
        <v>5</v>
      </c>
      <c r="E20" s="48">
        <v>1780</v>
      </c>
      <c r="F20" s="48"/>
      <c r="G20" s="48"/>
      <c r="H20" s="49">
        <f>+F20+E20-G20</f>
        <v>1780</v>
      </c>
      <c r="I20" s="60">
        <f>+E20/D20</f>
        <v>356</v>
      </c>
      <c r="J20" s="61">
        <f>E20/D20</f>
        <v>356</v>
      </c>
      <c r="K20" s="61"/>
      <c r="L20" s="61"/>
      <c r="M20" s="52">
        <f>I20+J20+K20+L20</f>
        <v>712</v>
      </c>
      <c r="N20" s="27">
        <f t="shared" si="0"/>
        <v>1068</v>
      </c>
      <c r="O20" s="27"/>
    </row>
    <row r="21" spans="1:15" ht="18" customHeight="1" outlineLevel="2" x14ac:dyDescent="0.25">
      <c r="A21" s="29" t="s">
        <v>86</v>
      </c>
      <c r="B21" s="25" t="s">
        <v>88</v>
      </c>
      <c r="C21" s="26">
        <v>42737</v>
      </c>
      <c r="D21" s="31">
        <v>5</v>
      </c>
      <c r="E21" s="48">
        <v>2785</v>
      </c>
      <c r="F21" s="48"/>
      <c r="G21" s="48"/>
      <c r="H21" s="49">
        <f>+F21+E21-G21</f>
        <v>2785</v>
      </c>
      <c r="I21" s="60">
        <f>+E21/D21</f>
        <v>557</v>
      </c>
      <c r="J21" s="61">
        <f>E21/D21</f>
        <v>557</v>
      </c>
      <c r="K21" s="61"/>
      <c r="L21" s="61"/>
      <c r="M21" s="52">
        <f>I21+J21+K21+L21</f>
        <v>1114</v>
      </c>
      <c r="N21" s="27">
        <f t="shared" si="0"/>
        <v>1671</v>
      </c>
      <c r="O21" s="27"/>
    </row>
    <row r="22" spans="1:15" s="59" customFormat="1" ht="18" customHeight="1" outlineLevel="1" x14ac:dyDescent="0.25">
      <c r="A22" s="32" t="s">
        <v>89</v>
      </c>
      <c r="B22" s="28"/>
      <c r="C22" s="62"/>
      <c r="D22" s="57"/>
      <c r="E22" s="56">
        <f t="shared" ref="E22:O22" si="6">SUBTOTAL(9,E20:E21)</f>
        <v>4565</v>
      </c>
      <c r="F22" s="56"/>
      <c r="G22" s="56"/>
      <c r="H22" s="56">
        <f t="shared" si="6"/>
        <v>4565</v>
      </c>
      <c r="I22" s="56">
        <f t="shared" si="6"/>
        <v>913</v>
      </c>
      <c r="J22" s="58">
        <f t="shared" si="6"/>
        <v>913</v>
      </c>
      <c r="K22" s="58"/>
      <c r="L22" s="58"/>
      <c r="M22" s="58">
        <f t="shared" si="6"/>
        <v>1826</v>
      </c>
      <c r="N22" s="58">
        <f t="shared" si="0"/>
        <v>2739</v>
      </c>
      <c r="O22" s="58">
        <f t="shared" si="6"/>
        <v>0</v>
      </c>
    </row>
    <row r="23" spans="1:15" ht="18" customHeight="1" outlineLevel="2" x14ac:dyDescent="0.25">
      <c r="A23" s="31" t="s">
        <v>90</v>
      </c>
      <c r="B23" s="25" t="s">
        <v>91</v>
      </c>
      <c r="C23" s="26">
        <v>42737</v>
      </c>
      <c r="D23" s="31">
        <v>3</v>
      </c>
      <c r="E23" s="48">
        <v>1440</v>
      </c>
      <c r="F23" s="48"/>
      <c r="G23" s="48"/>
      <c r="H23" s="49">
        <f>+F23+E23-G23</f>
        <v>1440</v>
      </c>
      <c r="I23" s="60">
        <f>+E23/D23</f>
        <v>480</v>
      </c>
      <c r="J23" s="61">
        <f>E23/D23</f>
        <v>480</v>
      </c>
      <c r="K23" s="61"/>
      <c r="L23" s="61"/>
      <c r="M23" s="52">
        <f>I23+J23+K23+L23</f>
        <v>960</v>
      </c>
      <c r="N23" s="27">
        <f t="shared" si="0"/>
        <v>480</v>
      </c>
      <c r="O23" s="27"/>
    </row>
    <row r="24" spans="1:15" ht="18" customHeight="1" outlineLevel="2" x14ac:dyDescent="0.25">
      <c r="A24" s="31" t="s">
        <v>90</v>
      </c>
      <c r="B24" s="25" t="s">
        <v>91</v>
      </c>
      <c r="C24" s="26">
        <v>42737</v>
      </c>
      <c r="D24" s="31">
        <v>3</v>
      </c>
      <c r="E24" s="48">
        <v>1440</v>
      </c>
      <c r="F24" s="48"/>
      <c r="G24" s="48"/>
      <c r="H24" s="49">
        <f>+F24+E24-G24</f>
        <v>1440</v>
      </c>
      <c r="I24" s="60">
        <f>+E24/D24</f>
        <v>480</v>
      </c>
      <c r="J24" s="61">
        <f>E24/D24</f>
        <v>480</v>
      </c>
      <c r="K24" s="61"/>
      <c r="L24" s="61"/>
      <c r="M24" s="52">
        <f>I24+J24+K24+L24</f>
        <v>960</v>
      </c>
      <c r="N24" s="27">
        <f t="shared" si="0"/>
        <v>480</v>
      </c>
      <c r="O24" s="27"/>
    </row>
    <row r="25" spans="1:15" s="59" customFormat="1" ht="18" customHeight="1" outlineLevel="1" thickBot="1" x14ac:dyDescent="0.3">
      <c r="A25" s="92" t="s">
        <v>92</v>
      </c>
      <c r="B25" s="64"/>
      <c r="C25" s="65"/>
      <c r="D25" s="33"/>
      <c r="E25" s="66">
        <f t="shared" ref="E25:O25" si="7">SUBTOTAL(9,E23:E24)</f>
        <v>2880</v>
      </c>
      <c r="F25" s="66"/>
      <c r="G25" s="66"/>
      <c r="H25" s="66">
        <f t="shared" si="7"/>
        <v>2880</v>
      </c>
      <c r="I25" s="66">
        <f t="shared" si="7"/>
        <v>960</v>
      </c>
      <c r="J25" s="67">
        <f t="shared" si="7"/>
        <v>960</v>
      </c>
      <c r="K25" s="67"/>
      <c r="L25" s="67"/>
      <c r="M25" s="67">
        <f t="shared" si="7"/>
        <v>1920</v>
      </c>
      <c r="N25" s="67">
        <f t="shared" si="0"/>
        <v>960</v>
      </c>
      <c r="O25" s="67">
        <f t="shared" si="7"/>
        <v>0</v>
      </c>
    </row>
    <row r="26" spans="1:15" s="39" customFormat="1" ht="18" customHeight="1" thickBot="1" x14ac:dyDescent="0.3">
      <c r="A26" s="34" t="s">
        <v>93</v>
      </c>
      <c r="B26" s="35"/>
      <c r="C26" s="36"/>
      <c r="D26" s="37"/>
      <c r="E26" s="68">
        <f t="shared" ref="E26:M26" si="8">SUBTOTAL(9,E5:E24)</f>
        <v>105255</v>
      </c>
      <c r="F26" s="68"/>
      <c r="G26" s="68"/>
      <c r="H26" s="68">
        <f t="shared" si="8"/>
        <v>105255</v>
      </c>
      <c r="I26" s="91">
        <f t="shared" si="8"/>
        <v>13375.333333333334</v>
      </c>
      <c r="J26" s="91">
        <f t="shared" si="8"/>
        <v>14681.305555555555</v>
      </c>
      <c r="K26" s="69">
        <f t="shared" si="8"/>
        <v>0</v>
      </c>
      <c r="L26" s="69">
        <f t="shared" si="8"/>
        <v>0</v>
      </c>
      <c r="M26" s="95">
        <f t="shared" si="8"/>
        <v>28056.638888888891</v>
      </c>
      <c r="N26" s="70">
        <f t="shared" si="0"/>
        <v>77198.361111111109</v>
      </c>
      <c r="O26" s="38">
        <f>SUBTOTAL(9,O5:O24)</f>
        <v>0</v>
      </c>
    </row>
    <row r="27" spans="1:15" ht="15.6" customHeight="1" outlineLevel="1" x14ac:dyDescent="0.25">
      <c r="B27" s="40"/>
      <c r="J27" s="71"/>
      <c r="M27" s="71"/>
    </row>
  </sheetData>
  <mergeCells count="5">
    <mergeCell ref="O3:O4"/>
    <mergeCell ref="A3:D3"/>
    <mergeCell ref="E3:H3"/>
    <mergeCell ref="I3:M3"/>
    <mergeCell ref="N3: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workbookViewId="0">
      <selection activeCell="A2" sqref="A2:J20"/>
    </sheetView>
  </sheetViews>
  <sheetFormatPr baseColWidth="10" defaultColWidth="11" defaultRowHeight="15" x14ac:dyDescent="0.2"/>
  <cols>
    <col min="1" max="1" width="8.25" style="19" customWidth="1"/>
    <col min="2" max="2" width="19.25" style="1" customWidth="1"/>
    <col min="3" max="3" width="13.25" style="1" customWidth="1"/>
    <col min="4" max="4" width="11.125" style="1" bestFit="1" customWidth="1"/>
    <col min="5" max="5" width="12.25" style="1" customWidth="1"/>
    <col min="6" max="10" width="9.75" style="18" customWidth="1"/>
    <col min="11" max="16384" width="11" style="1"/>
  </cols>
  <sheetData>
    <row r="1" spans="1:10" ht="12.75" customHeight="1" x14ac:dyDescent="0.2"/>
    <row r="2" spans="1:10" x14ac:dyDescent="0.2">
      <c r="A2" s="155" t="s">
        <v>95</v>
      </c>
      <c r="B2" s="155"/>
      <c r="C2" s="155"/>
      <c r="D2" s="155"/>
      <c r="E2" s="155"/>
      <c r="F2" s="155"/>
      <c r="G2" s="155"/>
      <c r="H2" s="155"/>
      <c r="I2" s="155"/>
      <c r="J2" s="155"/>
    </row>
    <row r="3" spans="1:10" ht="30" x14ac:dyDescent="0.2">
      <c r="A3" s="109" t="s">
        <v>3</v>
      </c>
      <c r="B3" s="109" t="s">
        <v>4</v>
      </c>
      <c r="C3" s="109" t="s">
        <v>2</v>
      </c>
      <c r="D3" s="109" t="s">
        <v>5</v>
      </c>
      <c r="E3" s="109" t="s">
        <v>11</v>
      </c>
      <c r="F3" s="110" t="s">
        <v>10</v>
      </c>
      <c r="G3" s="110" t="s">
        <v>6</v>
      </c>
      <c r="H3" s="110" t="s">
        <v>7</v>
      </c>
      <c r="I3" s="110" t="s">
        <v>8</v>
      </c>
      <c r="J3" s="110" t="s">
        <v>9</v>
      </c>
    </row>
    <row r="4" spans="1:10" x14ac:dyDescent="0.2">
      <c r="A4" s="111">
        <v>416</v>
      </c>
      <c r="B4" s="112" t="s">
        <v>45</v>
      </c>
      <c r="C4" s="113">
        <v>696</v>
      </c>
      <c r="D4" s="121">
        <v>42887</v>
      </c>
      <c r="E4" s="121">
        <v>42897</v>
      </c>
      <c r="F4" s="114"/>
      <c r="G4" s="114"/>
      <c r="H4" s="114"/>
      <c r="I4" s="114"/>
      <c r="J4" s="115">
        <v>696</v>
      </c>
    </row>
    <row r="5" spans="1:10" x14ac:dyDescent="0.2">
      <c r="A5" s="111">
        <v>416</v>
      </c>
      <c r="B5" s="112" t="s">
        <v>34</v>
      </c>
      <c r="C5" s="113">
        <v>1720</v>
      </c>
      <c r="D5" s="121">
        <v>42965</v>
      </c>
      <c r="E5" s="121">
        <v>42976</v>
      </c>
      <c r="F5" s="114"/>
      <c r="G5" s="114"/>
      <c r="H5" s="114"/>
      <c r="I5" s="114"/>
      <c r="J5" s="115">
        <v>1720</v>
      </c>
    </row>
    <row r="6" spans="1:10" x14ac:dyDescent="0.2">
      <c r="A6" s="111">
        <v>411126</v>
      </c>
      <c r="B6" s="112" t="s">
        <v>35</v>
      </c>
      <c r="C6" s="113">
        <v>1812</v>
      </c>
      <c r="D6" s="121">
        <v>43132</v>
      </c>
      <c r="E6" s="121">
        <v>43149</v>
      </c>
      <c r="F6" s="114"/>
      <c r="G6" s="114"/>
      <c r="H6" s="114"/>
      <c r="I6" s="114"/>
      <c r="J6" s="115">
        <v>1812</v>
      </c>
    </row>
    <row r="7" spans="1:10" x14ac:dyDescent="0.2">
      <c r="A7" s="111">
        <v>411157</v>
      </c>
      <c r="B7" s="112" t="s">
        <v>36</v>
      </c>
      <c r="C7" s="113">
        <v>4260</v>
      </c>
      <c r="D7" s="121">
        <v>43296</v>
      </c>
      <c r="E7" s="121">
        <v>43312</v>
      </c>
      <c r="F7" s="114"/>
      <c r="G7" s="114"/>
      <c r="H7" s="114"/>
      <c r="I7" s="114"/>
      <c r="J7" s="115">
        <v>4260</v>
      </c>
    </row>
    <row r="8" spans="1:10" x14ac:dyDescent="0.2">
      <c r="A8" s="111">
        <v>411167</v>
      </c>
      <c r="B8" s="112" t="s">
        <v>46</v>
      </c>
      <c r="C8" s="113">
        <v>2856</v>
      </c>
      <c r="D8" s="121">
        <v>43299</v>
      </c>
      <c r="E8" s="121">
        <v>43312</v>
      </c>
      <c r="F8" s="114"/>
      <c r="G8" s="114"/>
      <c r="H8" s="114"/>
      <c r="I8" s="114"/>
      <c r="J8" s="115">
        <v>2856</v>
      </c>
    </row>
    <row r="9" spans="1:10" x14ac:dyDescent="0.2">
      <c r="A9" s="111">
        <v>411189</v>
      </c>
      <c r="B9" s="112" t="s">
        <v>40</v>
      </c>
      <c r="C9" s="113">
        <v>2136</v>
      </c>
      <c r="D9" s="121">
        <v>43373</v>
      </c>
      <c r="E9" s="121">
        <v>43383</v>
      </c>
      <c r="F9" s="114"/>
      <c r="G9" s="114"/>
      <c r="H9" s="114"/>
      <c r="I9" s="115">
        <v>2136</v>
      </c>
      <c r="J9" s="114"/>
    </row>
    <row r="10" spans="1:10" x14ac:dyDescent="0.2">
      <c r="A10" s="111">
        <v>411212</v>
      </c>
      <c r="B10" s="112" t="s">
        <v>31</v>
      </c>
      <c r="C10" s="113">
        <v>2268</v>
      </c>
      <c r="D10" s="121">
        <v>43395</v>
      </c>
      <c r="E10" s="121">
        <v>43408</v>
      </c>
      <c r="F10" s="114"/>
      <c r="G10" s="114"/>
      <c r="H10" s="115">
        <v>2268</v>
      </c>
      <c r="I10" s="114"/>
      <c r="J10" s="114"/>
    </row>
    <row r="11" spans="1:10" x14ac:dyDescent="0.2">
      <c r="A11" s="111">
        <v>411225</v>
      </c>
      <c r="B11" s="112" t="s">
        <v>32</v>
      </c>
      <c r="C11" s="113">
        <v>888</v>
      </c>
      <c r="D11" s="121">
        <v>43428</v>
      </c>
      <c r="E11" s="121">
        <v>43444</v>
      </c>
      <c r="F11" s="114"/>
      <c r="G11" s="115">
        <v>888</v>
      </c>
      <c r="H11" s="114"/>
      <c r="I11" s="114"/>
      <c r="J11" s="114"/>
    </row>
    <row r="12" spans="1:10" x14ac:dyDescent="0.2">
      <c r="A12" s="111">
        <v>411232</v>
      </c>
      <c r="B12" s="112" t="s">
        <v>33</v>
      </c>
      <c r="C12" s="113">
        <v>960</v>
      </c>
      <c r="D12" s="121">
        <v>43428</v>
      </c>
      <c r="E12" s="121">
        <v>43444</v>
      </c>
      <c r="F12" s="114"/>
      <c r="G12" s="115">
        <v>960</v>
      </c>
      <c r="H12" s="114"/>
      <c r="I12" s="114"/>
      <c r="J12" s="114"/>
    </row>
    <row r="13" spans="1:10" x14ac:dyDescent="0.2">
      <c r="A13" s="111">
        <v>411237</v>
      </c>
      <c r="B13" s="112" t="s">
        <v>44</v>
      </c>
      <c r="C13" s="116">
        <v>5260</v>
      </c>
      <c r="D13" s="121">
        <v>43432</v>
      </c>
      <c r="E13" s="121">
        <v>43448</v>
      </c>
      <c r="F13" s="114"/>
      <c r="G13" s="114">
        <v>5260</v>
      </c>
      <c r="H13" s="114"/>
      <c r="I13" s="114"/>
      <c r="J13" s="114"/>
    </row>
    <row r="14" spans="1:10" x14ac:dyDescent="0.2">
      <c r="A14" s="111">
        <v>411241</v>
      </c>
      <c r="B14" s="112" t="s">
        <v>37</v>
      </c>
      <c r="C14" s="116">
        <v>1008</v>
      </c>
      <c r="D14" s="121">
        <v>43465</v>
      </c>
      <c r="E14" s="121">
        <v>43475</v>
      </c>
      <c r="F14" s="114">
        <v>1008</v>
      </c>
      <c r="G14" s="114"/>
      <c r="H14" s="114"/>
      <c r="I14" s="114"/>
      <c r="J14" s="114"/>
    </row>
    <row r="15" spans="1:10" x14ac:dyDescent="0.2">
      <c r="A15" s="111">
        <v>411242</v>
      </c>
      <c r="B15" s="112" t="s">
        <v>38</v>
      </c>
      <c r="C15" s="116">
        <v>2544</v>
      </c>
      <c r="D15" s="121">
        <v>43465</v>
      </c>
      <c r="E15" s="121">
        <v>43475</v>
      </c>
      <c r="F15" s="114">
        <v>2544</v>
      </c>
      <c r="G15" s="114"/>
      <c r="H15" s="114"/>
      <c r="I15" s="114"/>
      <c r="J15" s="114"/>
    </row>
    <row r="16" spans="1:10" x14ac:dyDescent="0.2">
      <c r="A16" s="111">
        <v>411245</v>
      </c>
      <c r="B16" s="112" t="s">
        <v>39</v>
      </c>
      <c r="C16" s="116">
        <v>696</v>
      </c>
      <c r="D16" s="121">
        <v>43465</v>
      </c>
      <c r="E16" s="121">
        <v>43475</v>
      </c>
      <c r="F16" s="114">
        <v>696</v>
      </c>
      <c r="G16" s="114"/>
      <c r="H16" s="114"/>
      <c r="I16" s="114"/>
      <c r="J16" s="114"/>
    </row>
    <row r="17" spans="1:10" x14ac:dyDescent="0.2">
      <c r="A17" s="111">
        <v>411246</v>
      </c>
      <c r="B17" s="112" t="s">
        <v>41</v>
      </c>
      <c r="C17" s="116">
        <v>1752</v>
      </c>
      <c r="D17" s="121">
        <v>43465</v>
      </c>
      <c r="E17" s="121">
        <v>43475</v>
      </c>
      <c r="F17" s="114">
        <v>1752</v>
      </c>
      <c r="G17" s="114"/>
      <c r="H17" s="114"/>
      <c r="I17" s="114"/>
      <c r="J17" s="114"/>
    </row>
    <row r="18" spans="1:10" x14ac:dyDescent="0.2">
      <c r="A18" s="111">
        <v>411247</v>
      </c>
      <c r="B18" s="112" t="s">
        <v>42</v>
      </c>
      <c r="C18" s="116">
        <v>1104</v>
      </c>
      <c r="D18" s="121">
        <v>43465</v>
      </c>
      <c r="E18" s="121">
        <v>43475</v>
      </c>
      <c r="F18" s="114">
        <v>1104</v>
      </c>
      <c r="G18" s="114"/>
      <c r="H18" s="114"/>
      <c r="I18" s="114"/>
      <c r="J18" s="114"/>
    </row>
    <row r="19" spans="1:10" x14ac:dyDescent="0.2">
      <c r="A19" s="111">
        <v>411248</v>
      </c>
      <c r="B19" s="112" t="s">
        <v>43</v>
      </c>
      <c r="C19" s="116">
        <v>1020</v>
      </c>
      <c r="D19" s="121">
        <v>43465</v>
      </c>
      <c r="E19" s="121">
        <v>43475</v>
      </c>
      <c r="F19" s="114">
        <v>1020</v>
      </c>
      <c r="G19" s="114"/>
      <c r="H19" s="114"/>
      <c r="I19" s="114"/>
      <c r="J19" s="114"/>
    </row>
    <row r="20" spans="1:10" ht="15.75" x14ac:dyDescent="0.25">
      <c r="A20" s="117"/>
      <c r="B20" s="118" t="s">
        <v>0</v>
      </c>
      <c r="C20" s="119">
        <f>SUM(C4:C19)</f>
        <v>30980</v>
      </c>
      <c r="D20" s="111"/>
      <c r="E20" s="122"/>
      <c r="F20" s="120">
        <f>SUM(F5:F19)</f>
        <v>8124</v>
      </c>
      <c r="G20" s="120">
        <f>SUM(G5:G19)</f>
        <v>7108</v>
      </c>
      <c r="H20" s="120">
        <f>SUM(H5:H19)</f>
        <v>2268</v>
      </c>
      <c r="I20" s="120">
        <f>SUM(I5:I19)</f>
        <v>2136</v>
      </c>
      <c r="J20" s="120">
        <f>SUM(J5:J19)</f>
        <v>10648</v>
      </c>
    </row>
    <row r="22" spans="1:10" x14ac:dyDescent="0.2">
      <c r="C22" s="2"/>
    </row>
    <row r="23" spans="1:10" x14ac:dyDescent="0.2">
      <c r="C23" s="2"/>
    </row>
  </sheetData>
  <mergeCells count="1">
    <mergeCell ref="A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BDF7-99BC-464B-B316-BD8A9C6408AE}">
  <dimension ref="A1:Q98"/>
  <sheetViews>
    <sheetView workbookViewId="0">
      <selection activeCell="S14" sqref="S14"/>
    </sheetView>
  </sheetViews>
  <sheetFormatPr baseColWidth="10" defaultRowHeight="15.75" x14ac:dyDescent="0.25"/>
  <cols>
    <col min="1" max="1" width="5.75" customWidth="1"/>
    <col min="2" max="2" width="1.375" customWidth="1"/>
    <col min="3" max="3" width="8.875" customWidth="1"/>
    <col min="4" max="4" width="6.25" customWidth="1"/>
    <col min="5" max="5" width="3.5" customWidth="1"/>
    <col min="6" max="6" width="16" customWidth="1"/>
    <col min="7" max="7" width="2.75" customWidth="1"/>
    <col min="8" max="8" width="7.125" customWidth="1"/>
    <col min="9" max="9" width="0.875" customWidth="1"/>
    <col min="10" max="10" width="0.75" customWidth="1"/>
    <col min="11" max="11" width="4.5" customWidth="1"/>
    <col min="12" max="12" width="13.25" customWidth="1"/>
    <col min="13" max="13" width="3.5" customWidth="1"/>
    <col min="14" max="14" width="0.875" customWidth="1"/>
    <col min="15" max="15" width="1.75" customWidth="1"/>
    <col min="16" max="16" width="1.375" customWidth="1"/>
    <col min="17" max="17" width="5.75" customWidth="1"/>
    <col min="18" max="256" width="8" customWidth="1"/>
    <col min="257" max="257" width="5.75" customWidth="1"/>
    <col min="258" max="258" width="1.375" customWidth="1"/>
    <col min="259" max="259" width="8.875" customWidth="1"/>
    <col min="260" max="260" width="6.25" customWidth="1"/>
    <col min="261" max="261" width="3.5" customWidth="1"/>
    <col min="262" max="262" width="16" customWidth="1"/>
    <col min="263" max="263" width="2.75" customWidth="1"/>
    <col min="264" max="264" width="7.125" customWidth="1"/>
    <col min="265" max="265" width="0.875" customWidth="1"/>
    <col min="266" max="266" width="0.75" customWidth="1"/>
    <col min="267" max="267" width="4.5" customWidth="1"/>
    <col min="268" max="268" width="13.25" customWidth="1"/>
    <col min="269" max="269" width="3.5" customWidth="1"/>
    <col min="270" max="270" width="0.875" customWidth="1"/>
    <col min="271" max="271" width="1.75" customWidth="1"/>
    <col min="272" max="272" width="1.375" customWidth="1"/>
    <col min="273" max="273" width="5.75" customWidth="1"/>
    <col min="274" max="512" width="8" customWidth="1"/>
    <col min="513" max="513" width="5.75" customWidth="1"/>
    <col min="514" max="514" width="1.375" customWidth="1"/>
    <col min="515" max="515" width="8.875" customWidth="1"/>
    <col min="516" max="516" width="6.25" customWidth="1"/>
    <col min="517" max="517" width="3.5" customWidth="1"/>
    <col min="518" max="518" width="16" customWidth="1"/>
    <col min="519" max="519" width="2.75" customWidth="1"/>
    <col min="520" max="520" width="7.125" customWidth="1"/>
    <col min="521" max="521" width="0.875" customWidth="1"/>
    <col min="522" max="522" width="0.75" customWidth="1"/>
    <col min="523" max="523" width="4.5" customWidth="1"/>
    <col min="524" max="524" width="13.25" customWidth="1"/>
    <col min="525" max="525" width="3.5" customWidth="1"/>
    <col min="526" max="526" width="0.875" customWidth="1"/>
    <col min="527" max="527" width="1.75" customWidth="1"/>
    <col min="528" max="528" width="1.375" customWidth="1"/>
    <col min="529" max="529" width="5.75" customWidth="1"/>
    <col min="530" max="768" width="8" customWidth="1"/>
    <col min="769" max="769" width="5.75" customWidth="1"/>
    <col min="770" max="770" width="1.375" customWidth="1"/>
    <col min="771" max="771" width="8.875" customWidth="1"/>
    <col min="772" max="772" width="6.25" customWidth="1"/>
    <col min="773" max="773" width="3.5" customWidth="1"/>
    <col min="774" max="774" width="16" customWidth="1"/>
    <col min="775" max="775" width="2.75" customWidth="1"/>
    <col min="776" max="776" width="7.125" customWidth="1"/>
    <col min="777" max="777" width="0.875" customWidth="1"/>
    <col min="778" max="778" width="0.75" customWidth="1"/>
    <col min="779" max="779" width="4.5" customWidth="1"/>
    <col min="780" max="780" width="13.25" customWidth="1"/>
    <col min="781" max="781" width="3.5" customWidth="1"/>
    <col min="782" max="782" width="0.875" customWidth="1"/>
    <col min="783" max="783" width="1.75" customWidth="1"/>
    <col min="784" max="784" width="1.375" customWidth="1"/>
    <col min="785" max="785" width="5.75" customWidth="1"/>
    <col min="786" max="1024" width="8" customWidth="1"/>
    <col min="1025" max="1025" width="5.75" customWidth="1"/>
    <col min="1026" max="1026" width="1.375" customWidth="1"/>
    <col min="1027" max="1027" width="8.875" customWidth="1"/>
    <col min="1028" max="1028" width="6.25" customWidth="1"/>
    <col min="1029" max="1029" width="3.5" customWidth="1"/>
    <col min="1030" max="1030" width="16" customWidth="1"/>
    <col min="1031" max="1031" width="2.75" customWidth="1"/>
    <col min="1032" max="1032" width="7.125" customWidth="1"/>
    <col min="1033" max="1033" width="0.875" customWidth="1"/>
    <col min="1034" max="1034" width="0.75" customWidth="1"/>
    <col min="1035" max="1035" width="4.5" customWidth="1"/>
    <col min="1036" max="1036" width="13.25" customWidth="1"/>
    <col min="1037" max="1037" width="3.5" customWidth="1"/>
    <col min="1038" max="1038" width="0.875" customWidth="1"/>
    <col min="1039" max="1039" width="1.75" customWidth="1"/>
    <col min="1040" max="1040" width="1.375" customWidth="1"/>
    <col min="1041" max="1041" width="5.75" customWidth="1"/>
    <col min="1042" max="1280" width="8" customWidth="1"/>
    <col min="1281" max="1281" width="5.75" customWidth="1"/>
    <col min="1282" max="1282" width="1.375" customWidth="1"/>
    <col min="1283" max="1283" width="8.875" customWidth="1"/>
    <col min="1284" max="1284" width="6.25" customWidth="1"/>
    <col min="1285" max="1285" width="3.5" customWidth="1"/>
    <col min="1286" max="1286" width="16" customWidth="1"/>
    <col min="1287" max="1287" width="2.75" customWidth="1"/>
    <col min="1288" max="1288" width="7.125" customWidth="1"/>
    <col min="1289" max="1289" width="0.875" customWidth="1"/>
    <col min="1290" max="1290" width="0.75" customWidth="1"/>
    <col min="1291" max="1291" width="4.5" customWidth="1"/>
    <col min="1292" max="1292" width="13.25" customWidth="1"/>
    <col min="1293" max="1293" width="3.5" customWidth="1"/>
    <col min="1294" max="1294" width="0.875" customWidth="1"/>
    <col min="1295" max="1295" width="1.75" customWidth="1"/>
    <col min="1296" max="1296" width="1.375" customWidth="1"/>
    <col min="1297" max="1297" width="5.75" customWidth="1"/>
    <col min="1298" max="1536" width="8" customWidth="1"/>
    <col min="1537" max="1537" width="5.75" customWidth="1"/>
    <col min="1538" max="1538" width="1.375" customWidth="1"/>
    <col min="1539" max="1539" width="8.875" customWidth="1"/>
    <col min="1540" max="1540" width="6.25" customWidth="1"/>
    <col min="1541" max="1541" width="3.5" customWidth="1"/>
    <col min="1542" max="1542" width="16" customWidth="1"/>
    <col min="1543" max="1543" width="2.75" customWidth="1"/>
    <col min="1544" max="1544" width="7.125" customWidth="1"/>
    <col min="1545" max="1545" width="0.875" customWidth="1"/>
    <col min="1546" max="1546" width="0.75" customWidth="1"/>
    <col min="1547" max="1547" width="4.5" customWidth="1"/>
    <col min="1548" max="1548" width="13.25" customWidth="1"/>
    <col min="1549" max="1549" width="3.5" customWidth="1"/>
    <col min="1550" max="1550" width="0.875" customWidth="1"/>
    <col min="1551" max="1551" width="1.75" customWidth="1"/>
    <col min="1552" max="1552" width="1.375" customWidth="1"/>
    <col min="1553" max="1553" width="5.75" customWidth="1"/>
    <col min="1554" max="1792" width="8" customWidth="1"/>
    <col min="1793" max="1793" width="5.75" customWidth="1"/>
    <col min="1794" max="1794" width="1.375" customWidth="1"/>
    <col min="1795" max="1795" width="8.875" customWidth="1"/>
    <col min="1796" max="1796" width="6.25" customWidth="1"/>
    <col min="1797" max="1797" width="3.5" customWidth="1"/>
    <col min="1798" max="1798" width="16" customWidth="1"/>
    <col min="1799" max="1799" width="2.75" customWidth="1"/>
    <col min="1800" max="1800" width="7.125" customWidth="1"/>
    <col min="1801" max="1801" width="0.875" customWidth="1"/>
    <col min="1802" max="1802" width="0.75" customWidth="1"/>
    <col min="1803" max="1803" width="4.5" customWidth="1"/>
    <col min="1804" max="1804" width="13.25" customWidth="1"/>
    <col min="1805" max="1805" width="3.5" customWidth="1"/>
    <col min="1806" max="1806" width="0.875" customWidth="1"/>
    <col min="1807" max="1807" width="1.75" customWidth="1"/>
    <col min="1808" max="1808" width="1.375" customWidth="1"/>
    <col min="1809" max="1809" width="5.75" customWidth="1"/>
    <col min="1810" max="2048" width="8" customWidth="1"/>
    <col min="2049" max="2049" width="5.75" customWidth="1"/>
    <col min="2050" max="2050" width="1.375" customWidth="1"/>
    <col min="2051" max="2051" width="8.875" customWidth="1"/>
    <col min="2052" max="2052" width="6.25" customWidth="1"/>
    <col min="2053" max="2053" width="3.5" customWidth="1"/>
    <col min="2054" max="2054" width="16" customWidth="1"/>
    <col min="2055" max="2055" width="2.75" customWidth="1"/>
    <col min="2056" max="2056" width="7.125" customWidth="1"/>
    <col min="2057" max="2057" width="0.875" customWidth="1"/>
    <col min="2058" max="2058" width="0.75" customWidth="1"/>
    <col min="2059" max="2059" width="4.5" customWidth="1"/>
    <col min="2060" max="2060" width="13.25" customWidth="1"/>
    <col min="2061" max="2061" width="3.5" customWidth="1"/>
    <col min="2062" max="2062" width="0.875" customWidth="1"/>
    <col min="2063" max="2063" width="1.75" customWidth="1"/>
    <col min="2064" max="2064" width="1.375" customWidth="1"/>
    <col min="2065" max="2065" width="5.75" customWidth="1"/>
    <col min="2066" max="2304" width="8" customWidth="1"/>
    <col min="2305" max="2305" width="5.75" customWidth="1"/>
    <col min="2306" max="2306" width="1.375" customWidth="1"/>
    <col min="2307" max="2307" width="8.875" customWidth="1"/>
    <col min="2308" max="2308" width="6.25" customWidth="1"/>
    <col min="2309" max="2309" width="3.5" customWidth="1"/>
    <col min="2310" max="2310" width="16" customWidth="1"/>
    <col min="2311" max="2311" width="2.75" customWidth="1"/>
    <col min="2312" max="2312" width="7.125" customWidth="1"/>
    <col min="2313" max="2313" width="0.875" customWidth="1"/>
    <col min="2314" max="2314" width="0.75" customWidth="1"/>
    <col min="2315" max="2315" width="4.5" customWidth="1"/>
    <col min="2316" max="2316" width="13.25" customWidth="1"/>
    <col min="2317" max="2317" width="3.5" customWidth="1"/>
    <col min="2318" max="2318" width="0.875" customWidth="1"/>
    <col min="2319" max="2319" width="1.75" customWidth="1"/>
    <col min="2320" max="2320" width="1.375" customWidth="1"/>
    <col min="2321" max="2321" width="5.75" customWidth="1"/>
    <col min="2322" max="2560" width="8" customWidth="1"/>
    <col min="2561" max="2561" width="5.75" customWidth="1"/>
    <col min="2562" max="2562" width="1.375" customWidth="1"/>
    <col min="2563" max="2563" width="8.875" customWidth="1"/>
    <col min="2564" max="2564" width="6.25" customWidth="1"/>
    <col min="2565" max="2565" width="3.5" customWidth="1"/>
    <col min="2566" max="2566" width="16" customWidth="1"/>
    <col min="2567" max="2567" width="2.75" customWidth="1"/>
    <col min="2568" max="2568" width="7.125" customWidth="1"/>
    <col min="2569" max="2569" width="0.875" customWidth="1"/>
    <col min="2570" max="2570" width="0.75" customWidth="1"/>
    <col min="2571" max="2571" width="4.5" customWidth="1"/>
    <col min="2572" max="2572" width="13.25" customWidth="1"/>
    <col min="2573" max="2573" width="3.5" customWidth="1"/>
    <col min="2574" max="2574" width="0.875" customWidth="1"/>
    <col min="2575" max="2575" width="1.75" customWidth="1"/>
    <col min="2576" max="2576" width="1.375" customWidth="1"/>
    <col min="2577" max="2577" width="5.75" customWidth="1"/>
    <col min="2578" max="2816" width="8" customWidth="1"/>
    <col min="2817" max="2817" width="5.75" customWidth="1"/>
    <col min="2818" max="2818" width="1.375" customWidth="1"/>
    <col min="2819" max="2819" width="8.875" customWidth="1"/>
    <col min="2820" max="2820" width="6.25" customWidth="1"/>
    <col min="2821" max="2821" width="3.5" customWidth="1"/>
    <col min="2822" max="2822" width="16" customWidth="1"/>
    <col min="2823" max="2823" width="2.75" customWidth="1"/>
    <col min="2824" max="2824" width="7.125" customWidth="1"/>
    <col min="2825" max="2825" width="0.875" customWidth="1"/>
    <col min="2826" max="2826" width="0.75" customWidth="1"/>
    <col min="2827" max="2827" width="4.5" customWidth="1"/>
    <col min="2828" max="2828" width="13.25" customWidth="1"/>
    <col min="2829" max="2829" width="3.5" customWidth="1"/>
    <col min="2830" max="2830" width="0.875" customWidth="1"/>
    <col min="2831" max="2831" width="1.75" customWidth="1"/>
    <col min="2832" max="2832" width="1.375" customWidth="1"/>
    <col min="2833" max="2833" width="5.75" customWidth="1"/>
    <col min="2834" max="3072" width="8" customWidth="1"/>
    <col min="3073" max="3073" width="5.75" customWidth="1"/>
    <col min="3074" max="3074" width="1.375" customWidth="1"/>
    <col min="3075" max="3075" width="8.875" customWidth="1"/>
    <col min="3076" max="3076" width="6.25" customWidth="1"/>
    <col min="3077" max="3077" width="3.5" customWidth="1"/>
    <col min="3078" max="3078" width="16" customWidth="1"/>
    <col min="3079" max="3079" width="2.75" customWidth="1"/>
    <col min="3080" max="3080" width="7.125" customWidth="1"/>
    <col min="3081" max="3081" width="0.875" customWidth="1"/>
    <col min="3082" max="3082" width="0.75" customWidth="1"/>
    <col min="3083" max="3083" width="4.5" customWidth="1"/>
    <col min="3084" max="3084" width="13.25" customWidth="1"/>
    <col min="3085" max="3085" width="3.5" customWidth="1"/>
    <col min="3086" max="3086" width="0.875" customWidth="1"/>
    <col min="3087" max="3087" width="1.75" customWidth="1"/>
    <col min="3088" max="3088" width="1.375" customWidth="1"/>
    <col min="3089" max="3089" width="5.75" customWidth="1"/>
    <col min="3090" max="3328" width="8" customWidth="1"/>
    <col min="3329" max="3329" width="5.75" customWidth="1"/>
    <col min="3330" max="3330" width="1.375" customWidth="1"/>
    <col min="3331" max="3331" width="8.875" customWidth="1"/>
    <col min="3332" max="3332" width="6.25" customWidth="1"/>
    <col min="3333" max="3333" width="3.5" customWidth="1"/>
    <col min="3334" max="3334" width="16" customWidth="1"/>
    <col min="3335" max="3335" width="2.75" customWidth="1"/>
    <col min="3336" max="3336" width="7.125" customWidth="1"/>
    <col min="3337" max="3337" width="0.875" customWidth="1"/>
    <col min="3338" max="3338" width="0.75" customWidth="1"/>
    <col min="3339" max="3339" width="4.5" customWidth="1"/>
    <col min="3340" max="3340" width="13.25" customWidth="1"/>
    <col min="3341" max="3341" width="3.5" customWidth="1"/>
    <col min="3342" max="3342" width="0.875" customWidth="1"/>
    <col min="3343" max="3343" width="1.75" customWidth="1"/>
    <col min="3344" max="3344" width="1.375" customWidth="1"/>
    <col min="3345" max="3345" width="5.75" customWidth="1"/>
    <col min="3346" max="3584" width="8" customWidth="1"/>
    <col min="3585" max="3585" width="5.75" customWidth="1"/>
    <col min="3586" max="3586" width="1.375" customWidth="1"/>
    <col min="3587" max="3587" width="8.875" customWidth="1"/>
    <col min="3588" max="3588" width="6.25" customWidth="1"/>
    <col min="3589" max="3589" width="3.5" customWidth="1"/>
    <col min="3590" max="3590" width="16" customWidth="1"/>
    <col min="3591" max="3591" width="2.75" customWidth="1"/>
    <col min="3592" max="3592" width="7.125" customWidth="1"/>
    <col min="3593" max="3593" width="0.875" customWidth="1"/>
    <col min="3594" max="3594" width="0.75" customWidth="1"/>
    <col min="3595" max="3595" width="4.5" customWidth="1"/>
    <col min="3596" max="3596" width="13.25" customWidth="1"/>
    <col min="3597" max="3597" width="3.5" customWidth="1"/>
    <col min="3598" max="3598" width="0.875" customWidth="1"/>
    <col min="3599" max="3599" width="1.75" customWidth="1"/>
    <col min="3600" max="3600" width="1.375" customWidth="1"/>
    <col min="3601" max="3601" width="5.75" customWidth="1"/>
    <col min="3602" max="3840" width="8" customWidth="1"/>
    <col min="3841" max="3841" width="5.75" customWidth="1"/>
    <col min="3842" max="3842" width="1.375" customWidth="1"/>
    <col min="3843" max="3843" width="8.875" customWidth="1"/>
    <col min="3844" max="3844" width="6.25" customWidth="1"/>
    <col min="3845" max="3845" width="3.5" customWidth="1"/>
    <col min="3846" max="3846" width="16" customWidth="1"/>
    <col min="3847" max="3847" width="2.75" customWidth="1"/>
    <col min="3848" max="3848" width="7.125" customWidth="1"/>
    <col min="3849" max="3849" width="0.875" customWidth="1"/>
    <col min="3850" max="3850" width="0.75" customWidth="1"/>
    <col min="3851" max="3851" width="4.5" customWidth="1"/>
    <col min="3852" max="3852" width="13.25" customWidth="1"/>
    <col min="3853" max="3853" width="3.5" customWidth="1"/>
    <col min="3854" max="3854" width="0.875" customWidth="1"/>
    <col min="3855" max="3855" width="1.75" customWidth="1"/>
    <col min="3856" max="3856" width="1.375" customWidth="1"/>
    <col min="3857" max="3857" width="5.75" customWidth="1"/>
    <col min="3858" max="4096" width="8" customWidth="1"/>
    <col min="4097" max="4097" width="5.75" customWidth="1"/>
    <col min="4098" max="4098" width="1.375" customWidth="1"/>
    <col min="4099" max="4099" width="8.875" customWidth="1"/>
    <col min="4100" max="4100" width="6.25" customWidth="1"/>
    <col min="4101" max="4101" width="3.5" customWidth="1"/>
    <col min="4102" max="4102" width="16" customWidth="1"/>
    <col min="4103" max="4103" width="2.75" customWidth="1"/>
    <col min="4104" max="4104" width="7.125" customWidth="1"/>
    <col min="4105" max="4105" width="0.875" customWidth="1"/>
    <col min="4106" max="4106" width="0.75" customWidth="1"/>
    <col min="4107" max="4107" width="4.5" customWidth="1"/>
    <col min="4108" max="4108" width="13.25" customWidth="1"/>
    <col min="4109" max="4109" width="3.5" customWidth="1"/>
    <col min="4110" max="4110" width="0.875" customWidth="1"/>
    <col min="4111" max="4111" width="1.75" customWidth="1"/>
    <col min="4112" max="4112" width="1.375" customWidth="1"/>
    <col min="4113" max="4113" width="5.75" customWidth="1"/>
    <col min="4114" max="4352" width="8" customWidth="1"/>
    <col min="4353" max="4353" width="5.75" customWidth="1"/>
    <col min="4354" max="4354" width="1.375" customWidth="1"/>
    <col min="4355" max="4355" width="8.875" customWidth="1"/>
    <col min="4356" max="4356" width="6.25" customWidth="1"/>
    <col min="4357" max="4357" width="3.5" customWidth="1"/>
    <col min="4358" max="4358" width="16" customWidth="1"/>
    <col min="4359" max="4359" width="2.75" customWidth="1"/>
    <col min="4360" max="4360" width="7.125" customWidth="1"/>
    <col min="4361" max="4361" width="0.875" customWidth="1"/>
    <col min="4362" max="4362" width="0.75" customWidth="1"/>
    <col min="4363" max="4363" width="4.5" customWidth="1"/>
    <col min="4364" max="4364" width="13.25" customWidth="1"/>
    <col min="4365" max="4365" width="3.5" customWidth="1"/>
    <col min="4366" max="4366" width="0.875" customWidth="1"/>
    <col min="4367" max="4367" width="1.75" customWidth="1"/>
    <col min="4368" max="4368" width="1.375" customWidth="1"/>
    <col min="4369" max="4369" width="5.75" customWidth="1"/>
    <col min="4370" max="4608" width="8" customWidth="1"/>
    <col min="4609" max="4609" width="5.75" customWidth="1"/>
    <col min="4610" max="4610" width="1.375" customWidth="1"/>
    <col min="4611" max="4611" width="8.875" customWidth="1"/>
    <col min="4612" max="4612" width="6.25" customWidth="1"/>
    <col min="4613" max="4613" width="3.5" customWidth="1"/>
    <col min="4614" max="4614" width="16" customWidth="1"/>
    <col min="4615" max="4615" width="2.75" customWidth="1"/>
    <col min="4616" max="4616" width="7.125" customWidth="1"/>
    <col min="4617" max="4617" width="0.875" customWidth="1"/>
    <col min="4618" max="4618" width="0.75" customWidth="1"/>
    <col min="4619" max="4619" width="4.5" customWidth="1"/>
    <col min="4620" max="4620" width="13.25" customWidth="1"/>
    <col min="4621" max="4621" width="3.5" customWidth="1"/>
    <col min="4622" max="4622" width="0.875" customWidth="1"/>
    <col min="4623" max="4623" width="1.75" customWidth="1"/>
    <col min="4624" max="4624" width="1.375" customWidth="1"/>
    <col min="4625" max="4625" width="5.75" customWidth="1"/>
    <col min="4626" max="4864" width="8" customWidth="1"/>
    <col min="4865" max="4865" width="5.75" customWidth="1"/>
    <col min="4866" max="4866" width="1.375" customWidth="1"/>
    <col min="4867" max="4867" width="8.875" customWidth="1"/>
    <col min="4868" max="4868" width="6.25" customWidth="1"/>
    <col min="4869" max="4869" width="3.5" customWidth="1"/>
    <col min="4870" max="4870" width="16" customWidth="1"/>
    <col min="4871" max="4871" width="2.75" customWidth="1"/>
    <col min="4872" max="4872" width="7.125" customWidth="1"/>
    <col min="4873" max="4873" width="0.875" customWidth="1"/>
    <col min="4874" max="4874" width="0.75" customWidth="1"/>
    <col min="4875" max="4875" width="4.5" customWidth="1"/>
    <col min="4876" max="4876" width="13.25" customWidth="1"/>
    <col min="4877" max="4877" width="3.5" customWidth="1"/>
    <col min="4878" max="4878" width="0.875" customWidth="1"/>
    <col min="4879" max="4879" width="1.75" customWidth="1"/>
    <col min="4880" max="4880" width="1.375" customWidth="1"/>
    <col min="4881" max="4881" width="5.75" customWidth="1"/>
    <col min="4882" max="5120" width="8" customWidth="1"/>
    <col min="5121" max="5121" width="5.75" customWidth="1"/>
    <col min="5122" max="5122" width="1.375" customWidth="1"/>
    <col min="5123" max="5123" width="8.875" customWidth="1"/>
    <col min="5124" max="5124" width="6.25" customWidth="1"/>
    <col min="5125" max="5125" width="3.5" customWidth="1"/>
    <col min="5126" max="5126" width="16" customWidth="1"/>
    <col min="5127" max="5127" width="2.75" customWidth="1"/>
    <col min="5128" max="5128" width="7.125" customWidth="1"/>
    <col min="5129" max="5129" width="0.875" customWidth="1"/>
    <col min="5130" max="5130" width="0.75" customWidth="1"/>
    <col min="5131" max="5131" width="4.5" customWidth="1"/>
    <col min="5132" max="5132" width="13.25" customWidth="1"/>
    <col min="5133" max="5133" width="3.5" customWidth="1"/>
    <col min="5134" max="5134" width="0.875" customWidth="1"/>
    <col min="5135" max="5135" width="1.75" customWidth="1"/>
    <col min="5136" max="5136" width="1.375" customWidth="1"/>
    <col min="5137" max="5137" width="5.75" customWidth="1"/>
    <col min="5138" max="5376" width="8" customWidth="1"/>
    <col min="5377" max="5377" width="5.75" customWidth="1"/>
    <col min="5378" max="5378" width="1.375" customWidth="1"/>
    <col min="5379" max="5379" width="8.875" customWidth="1"/>
    <col min="5380" max="5380" width="6.25" customWidth="1"/>
    <col min="5381" max="5381" width="3.5" customWidth="1"/>
    <col min="5382" max="5382" width="16" customWidth="1"/>
    <col min="5383" max="5383" width="2.75" customWidth="1"/>
    <col min="5384" max="5384" width="7.125" customWidth="1"/>
    <col min="5385" max="5385" width="0.875" customWidth="1"/>
    <col min="5386" max="5386" width="0.75" customWidth="1"/>
    <col min="5387" max="5387" width="4.5" customWidth="1"/>
    <col min="5388" max="5388" width="13.25" customWidth="1"/>
    <col min="5389" max="5389" width="3.5" customWidth="1"/>
    <col min="5390" max="5390" width="0.875" customWidth="1"/>
    <col min="5391" max="5391" width="1.75" customWidth="1"/>
    <col min="5392" max="5392" width="1.375" customWidth="1"/>
    <col min="5393" max="5393" width="5.75" customWidth="1"/>
    <col min="5394" max="5632" width="8" customWidth="1"/>
    <col min="5633" max="5633" width="5.75" customWidth="1"/>
    <col min="5634" max="5634" width="1.375" customWidth="1"/>
    <col min="5635" max="5635" width="8.875" customWidth="1"/>
    <col min="5636" max="5636" width="6.25" customWidth="1"/>
    <col min="5637" max="5637" width="3.5" customWidth="1"/>
    <col min="5638" max="5638" width="16" customWidth="1"/>
    <col min="5639" max="5639" width="2.75" customWidth="1"/>
    <col min="5640" max="5640" width="7.125" customWidth="1"/>
    <col min="5641" max="5641" width="0.875" customWidth="1"/>
    <col min="5642" max="5642" width="0.75" customWidth="1"/>
    <col min="5643" max="5643" width="4.5" customWidth="1"/>
    <col min="5644" max="5644" width="13.25" customWidth="1"/>
    <col min="5645" max="5645" width="3.5" customWidth="1"/>
    <col min="5646" max="5646" width="0.875" customWidth="1"/>
    <col min="5647" max="5647" width="1.75" customWidth="1"/>
    <col min="5648" max="5648" width="1.375" customWidth="1"/>
    <col min="5649" max="5649" width="5.75" customWidth="1"/>
    <col min="5650" max="5888" width="8" customWidth="1"/>
    <col min="5889" max="5889" width="5.75" customWidth="1"/>
    <col min="5890" max="5890" width="1.375" customWidth="1"/>
    <col min="5891" max="5891" width="8.875" customWidth="1"/>
    <col min="5892" max="5892" width="6.25" customWidth="1"/>
    <col min="5893" max="5893" width="3.5" customWidth="1"/>
    <col min="5894" max="5894" width="16" customWidth="1"/>
    <col min="5895" max="5895" width="2.75" customWidth="1"/>
    <col min="5896" max="5896" width="7.125" customWidth="1"/>
    <col min="5897" max="5897" width="0.875" customWidth="1"/>
    <col min="5898" max="5898" width="0.75" customWidth="1"/>
    <col min="5899" max="5899" width="4.5" customWidth="1"/>
    <col min="5900" max="5900" width="13.25" customWidth="1"/>
    <col min="5901" max="5901" width="3.5" customWidth="1"/>
    <col min="5902" max="5902" width="0.875" customWidth="1"/>
    <col min="5903" max="5903" width="1.75" customWidth="1"/>
    <col min="5904" max="5904" width="1.375" customWidth="1"/>
    <col min="5905" max="5905" width="5.75" customWidth="1"/>
    <col min="5906" max="6144" width="8" customWidth="1"/>
    <col min="6145" max="6145" width="5.75" customWidth="1"/>
    <col min="6146" max="6146" width="1.375" customWidth="1"/>
    <col min="6147" max="6147" width="8.875" customWidth="1"/>
    <col min="6148" max="6148" width="6.25" customWidth="1"/>
    <col min="6149" max="6149" width="3.5" customWidth="1"/>
    <col min="6150" max="6150" width="16" customWidth="1"/>
    <col min="6151" max="6151" width="2.75" customWidth="1"/>
    <col min="6152" max="6152" width="7.125" customWidth="1"/>
    <col min="6153" max="6153" width="0.875" customWidth="1"/>
    <col min="6154" max="6154" width="0.75" customWidth="1"/>
    <col min="6155" max="6155" width="4.5" customWidth="1"/>
    <col min="6156" max="6156" width="13.25" customWidth="1"/>
    <col min="6157" max="6157" width="3.5" customWidth="1"/>
    <col min="6158" max="6158" width="0.875" customWidth="1"/>
    <col min="6159" max="6159" width="1.75" customWidth="1"/>
    <col min="6160" max="6160" width="1.375" customWidth="1"/>
    <col min="6161" max="6161" width="5.75" customWidth="1"/>
    <col min="6162" max="6400" width="8" customWidth="1"/>
    <col min="6401" max="6401" width="5.75" customWidth="1"/>
    <col min="6402" max="6402" width="1.375" customWidth="1"/>
    <col min="6403" max="6403" width="8.875" customWidth="1"/>
    <col min="6404" max="6404" width="6.25" customWidth="1"/>
    <col min="6405" max="6405" width="3.5" customWidth="1"/>
    <col min="6406" max="6406" width="16" customWidth="1"/>
    <col min="6407" max="6407" width="2.75" customWidth="1"/>
    <col min="6408" max="6408" width="7.125" customWidth="1"/>
    <col min="6409" max="6409" width="0.875" customWidth="1"/>
    <col min="6410" max="6410" width="0.75" customWidth="1"/>
    <col min="6411" max="6411" width="4.5" customWidth="1"/>
    <col min="6412" max="6412" width="13.25" customWidth="1"/>
    <col min="6413" max="6413" width="3.5" customWidth="1"/>
    <col min="6414" max="6414" width="0.875" customWidth="1"/>
    <col min="6415" max="6415" width="1.75" customWidth="1"/>
    <col min="6416" max="6416" width="1.375" customWidth="1"/>
    <col min="6417" max="6417" width="5.75" customWidth="1"/>
    <col min="6418" max="6656" width="8" customWidth="1"/>
    <col min="6657" max="6657" width="5.75" customWidth="1"/>
    <col min="6658" max="6658" width="1.375" customWidth="1"/>
    <col min="6659" max="6659" width="8.875" customWidth="1"/>
    <col min="6660" max="6660" width="6.25" customWidth="1"/>
    <col min="6661" max="6661" width="3.5" customWidth="1"/>
    <col min="6662" max="6662" width="16" customWidth="1"/>
    <col min="6663" max="6663" width="2.75" customWidth="1"/>
    <col min="6664" max="6664" width="7.125" customWidth="1"/>
    <col min="6665" max="6665" width="0.875" customWidth="1"/>
    <col min="6666" max="6666" width="0.75" customWidth="1"/>
    <col min="6667" max="6667" width="4.5" customWidth="1"/>
    <col min="6668" max="6668" width="13.25" customWidth="1"/>
    <col min="6669" max="6669" width="3.5" customWidth="1"/>
    <col min="6670" max="6670" width="0.875" customWidth="1"/>
    <col min="6671" max="6671" width="1.75" customWidth="1"/>
    <col min="6672" max="6672" width="1.375" customWidth="1"/>
    <col min="6673" max="6673" width="5.75" customWidth="1"/>
    <col min="6674" max="6912" width="8" customWidth="1"/>
    <col min="6913" max="6913" width="5.75" customWidth="1"/>
    <col min="6914" max="6914" width="1.375" customWidth="1"/>
    <col min="6915" max="6915" width="8.875" customWidth="1"/>
    <col min="6916" max="6916" width="6.25" customWidth="1"/>
    <col min="6917" max="6917" width="3.5" customWidth="1"/>
    <col min="6918" max="6918" width="16" customWidth="1"/>
    <col min="6919" max="6919" width="2.75" customWidth="1"/>
    <col min="6920" max="6920" width="7.125" customWidth="1"/>
    <col min="6921" max="6921" width="0.875" customWidth="1"/>
    <col min="6922" max="6922" width="0.75" customWidth="1"/>
    <col min="6923" max="6923" width="4.5" customWidth="1"/>
    <col min="6924" max="6924" width="13.25" customWidth="1"/>
    <col min="6925" max="6925" width="3.5" customWidth="1"/>
    <col min="6926" max="6926" width="0.875" customWidth="1"/>
    <col min="6927" max="6927" width="1.75" customWidth="1"/>
    <col min="6928" max="6928" width="1.375" customWidth="1"/>
    <col min="6929" max="6929" width="5.75" customWidth="1"/>
    <col min="6930" max="7168" width="8" customWidth="1"/>
    <col min="7169" max="7169" width="5.75" customWidth="1"/>
    <col min="7170" max="7170" width="1.375" customWidth="1"/>
    <col min="7171" max="7171" width="8.875" customWidth="1"/>
    <col min="7172" max="7172" width="6.25" customWidth="1"/>
    <col min="7173" max="7173" width="3.5" customWidth="1"/>
    <col min="7174" max="7174" width="16" customWidth="1"/>
    <col min="7175" max="7175" width="2.75" customWidth="1"/>
    <col min="7176" max="7176" width="7.125" customWidth="1"/>
    <col min="7177" max="7177" width="0.875" customWidth="1"/>
    <col min="7178" max="7178" width="0.75" customWidth="1"/>
    <col min="7179" max="7179" width="4.5" customWidth="1"/>
    <col min="7180" max="7180" width="13.25" customWidth="1"/>
    <col min="7181" max="7181" width="3.5" customWidth="1"/>
    <col min="7182" max="7182" width="0.875" customWidth="1"/>
    <col min="7183" max="7183" width="1.75" customWidth="1"/>
    <col min="7184" max="7184" width="1.375" customWidth="1"/>
    <col min="7185" max="7185" width="5.75" customWidth="1"/>
    <col min="7186" max="7424" width="8" customWidth="1"/>
    <col min="7425" max="7425" width="5.75" customWidth="1"/>
    <col min="7426" max="7426" width="1.375" customWidth="1"/>
    <col min="7427" max="7427" width="8.875" customWidth="1"/>
    <col min="7428" max="7428" width="6.25" customWidth="1"/>
    <col min="7429" max="7429" width="3.5" customWidth="1"/>
    <col min="7430" max="7430" width="16" customWidth="1"/>
    <col min="7431" max="7431" width="2.75" customWidth="1"/>
    <col min="7432" max="7432" width="7.125" customWidth="1"/>
    <col min="7433" max="7433" width="0.875" customWidth="1"/>
    <col min="7434" max="7434" width="0.75" customWidth="1"/>
    <col min="7435" max="7435" width="4.5" customWidth="1"/>
    <col min="7436" max="7436" width="13.25" customWidth="1"/>
    <col min="7437" max="7437" width="3.5" customWidth="1"/>
    <col min="7438" max="7438" width="0.875" customWidth="1"/>
    <col min="7439" max="7439" width="1.75" customWidth="1"/>
    <col min="7440" max="7440" width="1.375" customWidth="1"/>
    <col min="7441" max="7441" width="5.75" customWidth="1"/>
    <col min="7442" max="7680" width="8" customWidth="1"/>
    <col min="7681" max="7681" width="5.75" customWidth="1"/>
    <col min="7682" max="7682" width="1.375" customWidth="1"/>
    <col min="7683" max="7683" width="8.875" customWidth="1"/>
    <col min="7684" max="7684" width="6.25" customWidth="1"/>
    <col min="7685" max="7685" width="3.5" customWidth="1"/>
    <col min="7686" max="7686" width="16" customWidth="1"/>
    <col min="7687" max="7687" width="2.75" customWidth="1"/>
    <col min="7688" max="7688" width="7.125" customWidth="1"/>
    <col min="7689" max="7689" width="0.875" customWidth="1"/>
    <col min="7690" max="7690" width="0.75" customWidth="1"/>
    <col min="7691" max="7691" width="4.5" customWidth="1"/>
    <col min="7692" max="7692" width="13.25" customWidth="1"/>
    <col min="7693" max="7693" width="3.5" customWidth="1"/>
    <col min="7694" max="7694" width="0.875" customWidth="1"/>
    <col min="7695" max="7695" width="1.75" customWidth="1"/>
    <col min="7696" max="7696" width="1.375" customWidth="1"/>
    <col min="7697" max="7697" width="5.75" customWidth="1"/>
    <col min="7698" max="7936" width="8" customWidth="1"/>
    <col min="7937" max="7937" width="5.75" customWidth="1"/>
    <col min="7938" max="7938" width="1.375" customWidth="1"/>
    <col min="7939" max="7939" width="8.875" customWidth="1"/>
    <col min="7940" max="7940" width="6.25" customWidth="1"/>
    <col min="7941" max="7941" width="3.5" customWidth="1"/>
    <col min="7942" max="7942" width="16" customWidth="1"/>
    <col min="7943" max="7943" width="2.75" customWidth="1"/>
    <col min="7944" max="7944" width="7.125" customWidth="1"/>
    <col min="7945" max="7945" width="0.875" customWidth="1"/>
    <col min="7946" max="7946" width="0.75" customWidth="1"/>
    <col min="7947" max="7947" width="4.5" customWidth="1"/>
    <col min="7948" max="7948" width="13.25" customWidth="1"/>
    <col min="7949" max="7949" width="3.5" customWidth="1"/>
    <col min="7950" max="7950" width="0.875" customWidth="1"/>
    <col min="7951" max="7951" width="1.75" customWidth="1"/>
    <col min="7952" max="7952" width="1.375" customWidth="1"/>
    <col min="7953" max="7953" width="5.75" customWidth="1"/>
    <col min="7954" max="8192" width="8" customWidth="1"/>
    <col min="8193" max="8193" width="5.75" customWidth="1"/>
    <col min="8194" max="8194" width="1.375" customWidth="1"/>
    <col min="8195" max="8195" width="8.875" customWidth="1"/>
    <col min="8196" max="8196" width="6.25" customWidth="1"/>
    <col min="8197" max="8197" width="3.5" customWidth="1"/>
    <col min="8198" max="8198" width="16" customWidth="1"/>
    <col min="8199" max="8199" width="2.75" customWidth="1"/>
    <col min="8200" max="8200" width="7.125" customWidth="1"/>
    <col min="8201" max="8201" width="0.875" customWidth="1"/>
    <col min="8202" max="8202" width="0.75" customWidth="1"/>
    <col min="8203" max="8203" width="4.5" customWidth="1"/>
    <col min="8204" max="8204" width="13.25" customWidth="1"/>
    <col min="8205" max="8205" width="3.5" customWidth="1"/>
    <col min="8206" max="8206" width="0.875" customWidth="1"/>
    <col min="8207" max="8207" width="1.75" customWidth="1"/>
    <col min="8208" max="8208" width="1.375" customWidth="1"/>
    <col min="8209" max="8209" width="5.75" customWidth="1"/>
    <col min="8210" max="8448" width="8" customWidth="1"/>
    <col min="8449" max="8449" width="5.75" customWidth="1"/>
    <col min="8450" max="8450" width="1.375" customWidth="1"/>
    <col min="8451" max="8451" width="8.875" customWidth="1"/>
    <col min="8452" max="8452" width="6.25" customWidth="1"/>
    <col min="8453" max="8453" width="3.5" customWidth="1"/>
    <col min="8454" max="8454" width="16" customWidth="1"/>
    <col min="8455" max="8455" width="2.75" customWidth="1"/>
    <col min="8456" max="8456" width="7.125" customWidth="1"/>
    <col min="8457" max="8457" width="0.875" customWidth="1"/>
    <col min="8458" max="8458" width="0.75" customWidth="1"/>
    <col min="8459" max="8459" width="4.5" customWidth="1"/>
    <col min="8460" max="8460" width="13.25" customWidth="1"/>
    <col min="8461" max="8461" width="3.5" customWidth="1"/>
    <col min="8462" max="8462" width="0.875" customWidth="1"/>
    <col min="8463" max="8463" width="1.75" customWidth="1"/>
    <col min="8464" max="8464" width="1.375" customWidth="1"/>
    <col min="8465" max="8465" width="5.75" customWidth="1"/>
    <col min="8466" max="8704" width="8" customWidth="1"/>
    <col min="8705" max="8705" width="5.75" customWidth="1"/>
    <col min="8706" max="8706" width="1.375" customWidth="1"/>
    <col min="8707" max="8707" width="8.875" customWidth="1"/>
    <col min="8708" max="8708" width="6.25" customWidth="1"/>
    <col min="8709" max="8709" width="3.5" customWidth="1"/>
    <col min="8710" max="8710" width="16" customWidth="1"/>
    <col min="8711" max="8711" width="2.75" customWidth="1"/>
    <col min="8712" max="8712" width="7.125" customWidth="1"/>
    <col min="8713" max="8713" width="0.875" customWidth="1"/>
    <col min="8714" max="8714" width="0.75" customWidth="1"/>
    <col min="8715" max="8715" width="4.5" customWidth="1"/>
    <col min="8716" max="8716" width="13.25" customWidth="1"/>
    <col min="8717" max="8717" width="3.5" customWidth="1"/>
    <col min="8718" max="8718" width="0.875" customWidth="1"/>
    <col min="8719" max="8719" width="1.75" customWidth="1"/>
    <col min="8720" max="8720" width="1.375" customWidth="1"/>
    <col min="8721" max="8721" width="5.75" customWidth="1"/>
    <col min="8722" max="8960" width="8" customWidth="1"/>
    <col min="8961" max="8961" width="5.75" customWidth="1"/>
    <col min="8962" max="8962" width="1.375" customWidth="1"/>
    <col min="8963" max="8963" width="8.875" customWidth="1"/>
    <col min="8964" max="8964" width="6.25" customWidth="1"/>
    <col min="8965" max="8965" width="3.5" customWidth="1"/>
    <col min="8966" max="8966" width="16" customWidth="1"/>
    <col min="8967" max="8967" width="2.75" customWidth="1"/>
    <col min="8968" max="8968" width="7.125" customWidth="1"/>
    <col min="8969" max="8969" width="0.875" customWidth="1"/>
    <col min="8970" max="8970" width="0.75" customWidth="1"/>
    <col min="8971" max="8971" width="4.5" customWidth="1"/>
    <col min="8972" max="8972" width="13.25" customWidth="1"/>
    <col min="8973" max="8973" width="3.5" customWidth="1"/>
    <col min="8974" max="8974" width="0.875" customWidth="1"/>
    <col min="8975" max="8975" width="1.75" customWidth="1"/>
    <col min="8976" max="8976" width="1.375" customWidth="1"/>
    <col min="8977" max="8977" width="5.75" customWidth="1"/>
    <col min="8978" max="9216" width="8" customWidth="1"/>
    <col min="9217" max="9217" width="5.75" customWidth="1"/>
    <col min="9218" max="9218" width="1.375" customWidth="1"/>
    <col min="9219" max="9219" width="8.875" customWidth="1"/>
    <col min="9220" max="9220" width="6.25" customWidth="1"/>
    <col min="9221" max="9221" width="3.5" customWidth="1"/>
    <col min="9222" max="9222" width="16" customWidth="1"/>
    <col min="9223" max="9223" width="2.75" customWidth="1"/>
    <col min="9224" max="9224" width="7.125" customWidth="1"/>
    <col min="9225" max="9225" width="0.875" customWidth="1"/>
    <col min="9226" max="9226" width="0.75" customWidth="1"/>
    <col min="9227" max="9227" width="4.5" customWidth="1"/>
    <col min="9228" max="9228" width="13.25" customWidth="1"/>
    <col min="9229" max="9229" width="3.5" customWidth="1"/>
    <col min="9230" max="9230" width="0.875" customWidth="1"/>
    <col min="9231" max="9231" width="1.75" customWidth="1"/>
    <col min="9232" max="9232" width="1.375" customWidth="1"/>
    <col min="9233" max="9233" width="5.75" customWidth="1"/>
    <col min="9234" max="9472" width="8" customWidth="1"/>
    <col min="9473" max="9473" width="5.75" customWidth="1"/>
    <col min="9474" max="9474" width="1.375" customWidth="1"/>
    <col min="9475" max="9475" width="8.875" customWidth="1"/>
    <col min="9476" max="9476" width="6.25" customWidth="1"/>
    <col min="9477" max="9477" width="3.5" customWidth="1"/>
    <col min="9478" max="9478" width="16" customWidth="1"/>
    <col min="9479" max="9479" width="2.75" customWidth="1"/>
    <col min="9480" max="9480" width="7.125" customWidth="1"/>
    <col min="9481" max="9481" width="0.875" customWidth="1"/>
    <col min="9482" max="9482" width="0.75" customWidth="1"/>
    <col min="9483" max="9483" width="4.5" customWidth="1"/>
    <col min="9484" max="9484" width="13.25" customWidth="1"/>
    <col min="9485" max="9485" width="3.5" customWidth="1"/>
    <col min="9486" max="9486" width="0.875" customWidth="1"/>
    <col min="9487" max="9487" width="1.75" customWidth="1"/>
    <col min="9488" max="9488" width="1.375" customWidth="1"/>
    <col min="9489" max="9489" width="5.75" customWidth="1"/>
    <col min="9490" max="9728" width="8" customWidth="1"/>
    <col min="9729" max="9729" width="5.75" customWidth="1"/>
    <col min="9730" max="9730" width="1.375" customWidth="1"/>
    <col min="9731" max="9731" width="8.875" customWidth="1"/>
    <col min="9732" max="9732" width="6.25" customWidth="1"/>
    <col min="9733" max="9733" width="3.5" customWidth="1"/>
    <col min="9734" max="9734" width="16" customWidth="1"/>
    <col min="9735" max="9735" width="2.75" customWidth="1"/>
    <col min="9736" max="9736" width="7.125" customWidth="1"/>
    <col min="9737" max="9737" width="0.875" customWidth="1"/>
    <col min="9738" max="9738" width="0.75" customWidth="1"/>
    <col min="9739" max="9739" width="4.5" customWidth="1"/>
    <col min="9740" max="9740" width="13.25" customWidth="1"/>
    <col min="9741" max="9741" width="3.5" customWidth="1"/>
    <col min="9742" max="9742" width="0.875" customWidth="1"/>
    <col min="9743" max="9743" width="1.75" customWidth="1"/>
    <col min="9744" max="9744" width="1.375" customWidth="1"/>
    <col min="9745" max="9745" width="5.75" customWidth="1"/>
    <col min="9746" max="9984" width="8" customWidth="1"/>
    <col min="9985" max="9985" width="5.75" customWidth="1"/>
    <col min="9986" max="9986" width="1.375" customWidth="1"/>
    <col min="9987" max="9987" width="8.875" customWidth="1"/>
    <col min="9988" max="9988" width="6.25" customWidth="1"/>
    <col min="9989" max="9989" width="3.5" customWidth="1"/>
    <col min="9990" max="9990" width="16" customWidth="1"/>
    <col min="9991" max="9991" width="2.75" customWidth="1"/>
    <col min="9992" max="9992" width="7.125" customWidth="1"/>
    <col min="9993" max="9993" width="0.875" customWidth="1"/>
    <col min="9994" max="9994" width="0.75" customWidth="1"/>
    <col min="9995" max="9995" width="4.5" customWidth="1"/>
    <col min="9996" max="9996" width="13.25" customWidth="1"/>
    <col min="9997" max="9997" width="3.5" customWidth="1"/>
    <col min="9998" max="9998" width="0.875" customWidth="1"/>
    <col min="9999" max="9999" width="1.75" customWidth="1"/>
    <col min="10000" max="10000" width="1.375" customWidth="1"/>
    <col min="10001" max="10001" width="5.75" customWidth="1"/>
    <col min="10002" max="10240" width="8" customWidth="1"/>
    <col min="10241" max="10241" width="5.75" customWidth="1"/>
    <col min="10242" max="10242" width="1.375" customWidth="1"/>
    <col min="10243" max="10243" width="8.875" customWidth="1"/>
    <col min="10244" max="10244" width="6.25" customWidth="1"/>
    <col min="10245" max="10245" width="3.5" customWidth="1"/>
    <col min="10246" max="10246" width="16" customWidth="1"/>
    <col min="10247" max="10247" width="2.75" customWidth="1"/>
    <col min="10248" max="10248" width="7.125" customWidth="1"/>
    <col min="10249" max="10249" width="0.875" customWidth="1"/>
    <col min="10250" max="10250" width="0.75" customWidth="1"/>
    <col min="10251" max="10251" width="4.5" customWidth="1"/>
    <col min="10252" max="10252" width="13.25" customWidth="1"/>
    <col min="10253" max="10253" width="3.5" customWidth="1"/>
    <col min="10254" max="10254" width="0.875" customWidth="1"/>
    <col min="10255" max="10255" width="1.75" customWidth="1"/>
    <col min="10256" max="10256" width="1.375" customWidth="1"/>
    <col min="10257" max="10257" width="5.75" customWidth="1"/>
    <col min="10258" max="10496" width="8" customWidth="1"/>
    <col min="10497" max="10497" width="5.75" customWidth="1"/>
    <col min="10498" max="10498" width="1.375" customWidth="1"/>
    <col min="10499" max="10499" width="8.875" customWidth="1"/>
    <col min="10500" max="10500" width="6.25" customWidth="1"/>
    <col min="10501" max="10501" width="3.5" customWidth="1"/>
    <col min="10502" max="10502" width="16" customWidth="1"/>
    <col min="10503" max="10503" width="2.75" customWidth="1"/>
    <col min="10504" max="10504" width="7.125" customWidth="1"/>
    <col min="10505" max="10505" width="0.875" customWidth="1"/>
    <col min="10506" max="10506" width="0.75" customWidth="1"/>
    <col min="10507" max="10507" width="4.5" customWidth="1"/>
    <col min="10508" max="10508" width="13.25" customWidth="1"/>
    <col min="10509" max="10509" width="3.5" customWidth="1"/>
    <col min="10510" max="10510" width="0.875" customWidth="1"/>
    <col min="10511" max="10511" width="1.75" customWidth="1"/>
    <col min="10512" max="10512" width="1.375" customWidth="1"/>
    <col min="10513" max="10513" width="5.75" customWidth="1"/>
    <col min="10514" max="10752" width="8" customWidth="1"/>
    <col min="10753" max="10753" width="5.75" customWidth="1"/>
    <col min="10754" max="10754" width="1.375" customWidth="1"/>
    <col min="10755" max="10755" width="8.875" customWidth="1"/>
    <col min="10756" max="10756" width="6.25" customWidth="1"/>
    <col min="10757" max="10757" width="3.5" customWidth="1"/>
    <col min="10758" max="10758" width="16" customWidth="1"/>
    <col min="10759" max="10759" width="2.75" customWidth="1"/>
    <col min="10760" max="10760" width="7.125" customWidth="1"/>
    <col min="10761" max="10761" width="0.875" customWidth="1"/>
    <col min="10762" max="10762" width="0.75" customWidth="1"/>
    <col min="10763" max="10763" width="4.5" customWidth="1"/>
    <col min="10764" max="10764" width="13.25" customWidth="1"/>
    <col min="10765" max="10765" width="3.5" customWidth="1"/>
    <col min="10766" max="10766" width="0.875" customWidth="1"/>
    <col min="10767" max="10767" width="1.75" customWidth="1"/>
    <col min="10768" max="10768" width="1.375" customWidth="1"/>
    <col min="10769" max="10769" width="5.75" customWidth="1"/>
    <col min="10770" max="11008" width="8" customWidth="1"/>
    <col min="11009" max="11009" width="5.75" customWidth="1"/>
    <col min="11010" max="11010" width="1.375" customWidth="1"/>
    <col min="11011" max="11011" width="8.875" customWidth="1"/>
    <col min="11012" max="11012" width="6.25" customWidth="1"/>
    <col min="11013" max="11013" width="3.5" customWidth="1"/>
    <col min="11014" max="11014" width="16" customWidth="1"/>
    <col min="11015" max="11015" width="2.75" customWidth="1"/>
    <col min="11016" max="11016" width="7.125" customWidth="1"/>
    <col min="11017" max="11017" width="0.875" customWidth="1"/>
    <col min="11018" max="11018" width="0.75" customWidth="1"/>
    <col min="11019" max="11019" width="4.5" customWidth="1"/>
    <col min="11020" max="11020" width="13.25" customWidth="1"/>
    <col min="11021" max="11021" width="3.5" customWidth="1"/>
    <col min="11022" max="11022" width="0.875" customWidth="1"/>
    <col min="11023" max="11023" width="1.75" customWidth="1"/>
    <col min="11024" max="11024" width="1.375" customWidth="1"/>
    <col min="11025" max="11025" width="5.75" customWidth="1"/>
    <col min="11026" max="11264" width="8" customWidth="1"/>
    <col min="11265" max="11265" width="5.75" customWidth="1"/>
    <col min="11266" max="11266" width="1.375" customWidth="1"/>
    <col min="11267" max="11267" width="8.875" customWidth="1"/>
    <col min="11268" max="11268" width="6.25" customWidth="1"/>
    <col min="11269" max="11269" width="3.5" customWidth="1"/>
    <col min="11270" max="11270" width="16" customWidth="1"/>
    <col min="11271" max="11271" width="2.75" customWidth="1"/>
    <col min="11272" max="11272" width="7.125" customWidth="1"/>
    <col min="11273" max="11273" width="0.875" customWidth="1"/>
    <col min="11274" max="11274" width="0.75" customWidth="1"/>
    <col min="11275" max="11275" width="4.5" customWidth="1"/>
    <col min="11276" max="11276" width="13.25" customWidth="1"/>
    <col min="11277" max="11277" width="3.5" customWidth="1"/>
    <col min="11278" max="11278" width="0.875" customWidth="1"/>
    <col min="11279" max="11279" width="1.75" customWidth="1"/>
    <col min="11280" max="11280" width="1.375" customWidth="1"/>
    <col min="11281" max="11281" width="5.75" customWidth="1"/>
    <col min="11282" max="11520" width="8" customWidth="1"/>
    <col min="11521" max="11521" width="5.75" customWidth="1"/>
    <col min="11522" max="11522" width="1.375" customWidth="1"/>
    <col min="11523" max="11523" width="8.875" customWidth="1"/>
    <col min="11524" max="11524" width="6.25" customWidth="1"/>
    <col min="11525" max="11525" width="3.5" customWidth="1"/>
    <col min="11526" max="11526" width="16" customWidth="1"/>
    <col min="11527" max="11527" width="2.75" customWidth="1"/>
    <col min="11528" max="11528" width="7.125" customWidth="1"/>
    <col min="11529" max="11529" width="0.875" customWidth="1"/>
    <col min="11530" max="11530" width="0.75" customWidth="1"/>
    <col min="11531" max="11531" width="4.5" customWidth="1"/>
    <col min="11532" max="11532" width="13.25" customWidth="1"/>
    <col min="11533" max="11533" width="3.5" customWidth="1"/>
    <col min="11534" max="11534" width="0.875" customWidth="1"/>
    <col min="11535" max="11535" width="1.75" customWidth="1"/>
    <col min="11536" max="11536" width="1.375" customWidth="1"/>
    <col min="11537" max="11537" width="5.75" customWidth="1"/>
    <col min="11538" max="11776" width="8" customWidth="1"/>
    <col min="11777" max="11777" width="5.75" customWidth="1"/>
    <col min="11778" max="11778" width="1.375" customWidth="1"/>
    <col min="11779" max="11779" width="8.875" customWidth="1"/>
    <col min="11780" max="11780" width="6.25" customWidth="1"/>
    <col min="11781" max="11781" width="3.5" customWidth="1"/>
    <col min="11782" max="11782" width="16" customWidth="1"/>
    <col min="11783" max="11783" width="2.75" customWidth="1"/>
    <col min="11784" max="11784" width="7.125" customWidth="1"/>
    <col min="11785" max="11785" width="0.875" customWidth="1"/>
    <col min="11786" max="11786" width="0.75" customWidth="1"/>
    <col min="11787" max="11787" width="4.5" customWidth="1"/>
    <col min="11788" max="11788" width="13.25" customWidth="1"/>
    <col min="11789" max="11789" width="3.5" customWidth="1"/>
    <col min="11790" max="11790" width="0.875" customWidth="1"/>
    <col min="11791" max="11791" width="1.75" customWidth="1"/>
    <col min="11792" max="11792" width="1.375" customWidth="1"/>
    <col min="11793" max="11793" width="5.75" customWidth="1"/>
    <col min="11794" max="12032" width="8" customWidth="1"/>
    <col min="12033" max="12033" width="5.75" customWidth="1"/>
    <col min="12034" max="12034" width="1.375" customWidth="1"/>
    <col min="12035" max="12035" width="8.875" customWidth="1"/>
    <col min="12036" max="12036" width="6.25" customWidth="1"/>
    <col min="12037" max="12037" width="3.5" customWidth="1"/>
    <col min="12038" max="12038" width="16" customWidth="1"/>
    <col min="12039" max="12039" width="2.75" customWidth="1"/>
    <col min="12040" max="12040" width="7.125" customWidth="1"/>
    <col min="12041" max="12041" width="0.875" customWidth="1"/>
    <col min="12042" max="12042" width="0.75" customWidth="1"/>
    <col min="12043" max="12043" width="4.5" customWidth="1"/>
    <col min="12044" max="12044" width="13.25" customWidth="1"/>
    <col min="12045" max="12045" width="3.5" customWidth="1"/>
    <col min="12046" max="12046" width="0.875" customWidth="1"/>
    <col min="12047" max="12047" width="1.75" customWidth="1"/>
    <col min="12048" max="12048" width="1.375" customWidth="1"/>
    <col min="12049" max="12049" width="5.75" customWidth="1"/>
    <col min="12050" max="12288" width="8" customWidth="1"/>
    <col min="12289" max="12289" width="5.75" customWidth="1"/>
    <col min="12290" max="12290" width="1.375" customWidth="1"/>
    <col min="12291" max="12291" width="8.875" customWidth="1"/>
    <col min="12292" max="12292" width="6.25" customWidth="1"/>
    <col min="12293" max="12293" width="3.5" customWidth="1"/>
    <col min="12294" max="12294" width="16" customWidth="1"/>
    <col min="12295" max="12295" width="2.75" customWidth="1"/>
    <col min="12296" max="12296" width="7.125" customWidth="1"/>
    <col min="12297" max="12297" width="0.875" customWidth="1"/>
    <col min="12298" max="12298" width="0.75" customWidth="1"/>
    <col min="12299" max="12299" width="4.5" customWidth="1"/>
    <col min="12300" max="12300" width="13.25" customWidth="1"/>
    <col min="12301" max="12301" width="3.5" customWidth="1"/>
    <col min="12302" max="12302" width="0.875" customWidth="1"/>
    <col min="12303" max="12303" width="1.75" customWidth="1"/>
    <col min="12304" max="12304" width="1.375" customWidth="1"/>
    <col min="12305" max="12305" width="5.75" customWidth="1"/>
    <col min="12306" max="12544" width="8" customWidth="1"/>
    <col min="12545" max="12545" width="5.75" customWidth="1"/>
    <col min="12546" max="12546" width="1.375" customWidth="1"/>
    <col min="12547" max="12547" width="8.875" customWidth="1"/>
    <col min="12548" max="12548" width="6.25" customWidth="1"/>
    <col min="12549" max="12549" width="3.5" customWidth="1"/>
    <col min="12550" max="12550" width="16" customWidth="1"/>
    <col min="12551" max="12551" width="2.75" customWidth="1"/>
    <col min="12552" max="12552" width="7.125" customWidth="1"/>
    <col min="12553" max="12553" width="0.875" customWidth="1"/>
    <col min="12554" max="12554" width="0.75" customWidth="1"/>
    <col min="12555" max="12555" width="4.5" customWidth="1"/>
    <col min="12556" max="12556" width="13.25" customWidth="1"/>
    <col min="12557" max="12557" width="3.5" customWidth="1"/>
    <col min="12558" max="12558" width="0.875" customWidth="1"/>
    <col min="12559" max="12559" width="1.75" customWidth="1"/>
    <col min="12560" max="12560" width="1.375" customWidth="1"/>
    <col min="12561" max="12561" width="5.75" customWidth="1"/>
    <col min="12562" max="12800" width="8" customWidth="1"/>
    <col min="12801" max="12801" width="5.75" customWidth="1"/>
    <col min="12802" max="12802" width="1.375" customWidth="1"/>
    <col min="12803" max="12803" width="8.875" customWidth="1"/>
    <col min="12804" max="12804" width="6.25" customWidth="1"/>
    <col min="12805" max="12805" width="3.5" customWidth="1"/>
    <col min="12806" max="12806" width="16" customWidth="1"/>
    <col min="12807" max="12807" width="2.75" customWidth="1"/>
    <col min="12808" max="12808" width="7.125" customWidth="1"/>
    <col min="12809" max="12809" width="0.875" customWidth="1"/>
    <col min="12810" max="12810" width="0.75" customWidth="1"/>
    <col min="12811" max="12811" width="4.5" customWidth="1"/>
    <col min="12812" max="12812" width="13.25" customWidth="1"/>
    <col min="12813" max="12813" width="3.5" customWidth="1"/>
    <col min="12814" max="12814" width="0.875" customWidth="1"/>
    <col min="12815" max="12815" width="1.75" customWidth="1"/>
    <col min="12816" max="12816" width="1.375" customWidth="1"/>
    <col min="12817" max="12817" width="5.75" customWidth="1"/>
    <col min="12818" max="13056" width="8" customWidth="1"/>
    <col min="13057" max="13057" width="5.75" customWidth="1"/>
    <col min="13058" max="13058" width="1.375" customWidth="1"/>
    <col min="13059" max="13059" width="8.875" customWidth="1"/>
    <col min="13060" max="13060" width="6.25" customWidth="1"/>
    <col min="13061" max="13061" width="3.5" customWidth="1"/>
    <col min="13062" max="13062" width="16" customWidth="1"/>
    <col min="13063" max="13063" width="2.75" customWidth="1"/>
    <col min="13064" max="13064" width="7.125" customWidth="1"/>
    <col min="13065" max="13065" width="0.875" customWidth="1"/>
    <col min="13066" max="13066" width="0.75" customWidth="1"/>
    <col min="13067" max="13067" width="4.5" customWidth="1"/>
    <col min="13068" max="13068" width="13.25" customWidth="1"/>
    <col min="13069" max="13069" width="3.5" customWidth="1"/>
    <col min="13070" max="13070" width="0.875" customWidth="1"/>
    <col min="13071" max="13071" width="1.75" customWidth="1"/>
    <col min="13072" max="13072" width="1.375" customWidth="1"/>
    <col min="13073" max="13073" width="5.75" customWidth="1"/>
    <col min="13074" max="13312" width="8" customWidth="1"/>
    <col min="13313" max="13313" width="5.75" customWidth="1"/>
    <col min="13314" max="13314" width="1.375" customWidth="1"/>
    <col min="13315" max="13315" width="8.875" customWidth="1"/>
    <col min="13316" max="13316" width="6.25" customWidth="1"/>
    <col min="13317" max="13317" width="3.5" customWidth="1"/>
    <col min="13318" max="13318" width="16" customWidth="1"/>
    <col min="13319" max="13319" width="2.75" customWidth="1"/>
    <col min="13320" max="13320" width="7.125" customWidth="1"/>
    <col min="13321" max="13321" width="0.875" customWidth="1"/>
    <col min="13322" max="13322" width="0.75" customWidth="1"/>
    <col min="13323" max="13323" width="4.5" customWidth="1"/>
    <col min="13324" max="13324" width="13.25" customWidth="1"/>
    <col min="13325" max="13325" width="3.5" customWidth="1"/>
    <col min="13326" max="13326" width="0.875" customWidth="1"/>
    <col min="13327" max="13327" width="1.75" customWidth="1"/>
    <col min="13328" max="13328" width="1.375" customWidth="1"/>
    <col min="13329" max="13329" width="5.75" customWidth="1"/>
    <col min="13330" max="13568" width="8" customWidth="1"/>
    <col min="13569" max="13569" width="5.75" customWidth="1"/>
    <col min="13570" max="13570" width="1.375" customWidth="1"/>
    <col min="13571" max="13571" width="8.875" customWidth="1"/>
    <col min="13572" max="13572" width="6.25" customWidth="1"/>
    <col min="13573" max="13573" width="3.5" customWidth="1"/>
    <col min="13574" max="13574" width="16" customWidth="1"/>
    <col min="13575" max="13575" width="2.75" customWidth="1"/>
    <col min="13576" max="13576" width="7.125" customWidth="1"/>
    <col min="13577" max="13577" width="0.875" customWidth="1"/>
    <col min="13578" max="13578" width="0.75" customWidth="1"/>
    <col min="13579" max="13579" width="4.5" customWidth="1"/>
    <col min="13580" max="13580" width="13.25" customWidth="1"/>
    <col min="13581" max="13581" width="3.5" customWidth="1"/>
    <col min="13582" max="13582" width="0.875" customWidth="1"/>
    <col min="13583" max="13583" width="1.75" customWidth="1"/>
    <col min="13584" max="13584" width="1.375" customWidth="1"/>
    <col min="13585" max="13585" width="5.75" customWidth="1"/>
    <col min="13586" max="13824" width="8" customWidth="1"/>
    <col min="13825" max="13825" width="5.75" customWidth="1"/>
    <col min="13826" max="13826" width="1.375" customWidth="1"/>
    <col min="13827" max="13827" width="8.875" customWidth="1"/>
    <col min="13828" max="13828" width="6.25" customWidth="1"/>
    <col min="13829" max="13829" width="3.5" customWidth="1"/>
    <col min="13830" max="13830" width="16" customWidth="1"/>
    <col min="13831" max="13831" width="2.75" customWidth="1"/>
    <col min="13832" max="13832" width="7.125" customWidth="1"/>
    <col min="13833" max="13833" width="0.875" customWidth="1"/>
    <col min="13834" max="13834" width="0.75" customWidth="1"/>
    <col min="13835" max="13835" width="4.5" customWidth="1"/>
    <col min="13836" max="13836" width="13.25" customWidth="1"/>
    <col min="13837" max="13837" width="3.5" customWidth="1"/>
    <col min="13838" max="13838" width="0.875" customWidth="1"/>
    <col min="13839" max="13839" width="1.75" customWidth="1"/>
    <col min="13840" max="13840" width="1.375" customWidth="1"/>
    <col min="13841" max="13841" width="5.75" customWidth="1"/>
    <col min="13842" max="14080" width="8" customWidth="1"/>
    <col min="14081" max="14081" width="5.75" customWidth="1"/>
    <col min="14082" max="14082" width="1.375" customWidth="1"/>
    <col min="14083" max="14083" width="8.875" customWidth="1"/>
    <col min="14084" max="14084" width="6.25" customWidth="1"/>
    <col min="14085" max="14085" width="3.5" customWidth="1"/>
    <col min="14086" max="14086" width="16" customWidth="1"/>
    <col min="14087" max="14087" width="2.75" customWidth="1"/>
    <col min="14088" max="14088" width="7.125" customWidth="1"/>
    <col min="14089" max="14089" width="0.875" customWidth="1"/>
    <col min="14090" max="14090" width="0.75" customWidth="1"/>
    <col min="14091" max="14091" width="4.5" customWidth="1"/>
    <col min="14092" max="14092" width="13.25" customWidth="1"/>
    <col min="14093" max="14093" width="3.5" customWidth="1"/>
    <col min="14094" max="14094" width="0.875" customWidth="1"/>
    <col min="14095" max="14095" width="1.75" customWidth="1"/>
    <col min="14096" max="14096" width="1.375" customWidth="1"/>
    <col min="14097" max="14097" width="5.75" customWidth="1"/>
    <col min="14098" max="14336" width="8" customWidth="1"/>
    <col min="14337" max="14337" width="5.75" customWidth="1"/>
    <col min="14338" max="14338" width="1.375" customWidth="1"/>
    <col min="14339" max="14339" width="8.875" customWidth="1"/>
    <col min="14340" max="14340" width="6.25" customWidth="1"/>
    <col min="14341" max="14341" width="3.5" customWidth="1"/>
    <col min="14342" max="14342" width="16" customWidth="1"/>
    <col min="14343" max="14343" width="2.75" customWidth="1"/>
    <col min="14344" max="14344" width="7.125" customWidth="1"/>
    <col min="14345" max="14345" width="0.875" customWidth="1"/>
    <col min="14346" max="14346" width="0.75" customWidth="1"/>
    <col min="14347" max="14347" width="4.5" customWidth="1"/>
    <col min="14348" max="14348" width="13.25" customWidth="1"/>
    <col min="14349" max="14349" width="3.5" customWidth="1"/>
    <col min="14350" max="14350" width="0.875" customWidth="1"/>
    <col min="14351" max="14351" width="1.75" customWidth="1"/>
    <col min="14352" max="14352" width="1.375" customWidth="1"/>
    <col min="14353" max="14353" width="5.75" customWidth="1"/>
    <col min="14354" max="14592" width="8" customWidth="1"/>
    <col min="14593" max="14593" width="5.75" customWidth="1"/>
    <col min="14594" max="14594" width="1.375" customWidth="1"/>
    <col min="14595" max="14595" width="8.875" customWidth="1"/>
    <col min="14596" max="14596" width="6.25" customWidth="1"/>
    <col min="14597" max="14597" width="3.5" customWidth="1"/>
    <col min="14598" max="14598" width="16" customWidth="1"/>
    <col min="14599" max="14599" width="2.75" customWidth="1"/>
    <col min="14600" max="14600" width="7.125" customWidth="1"/>
    <col min="14601" max="14601" width="0.875" customWidth="1"/>
    <col min="14602" max="14602" width="0.75" customWidth="1"/>
    <col min="14603" max="14603" width="4.5" customWidth="1"/>
    <col min="14604" max="14604" width="13.25" customWidth="1"/>
    <col min="14605" max="14605" width="3.5" customWidth="1"/>
    <col min="14606" max="14606" width="0.875" customWidth="1"/>
    <col min="14607" max="14607" width="1.75" customWidth="1"/>
    <col min="14608" max="14608" width="1.375" customWidth="1"/>
    <col min="14609" max="14609" width="5.75" customWidth="1"/>
    <col min="14610" max="14848" width="8" customWidth="1"/>
    <col min="14849" max="14849" width="5.75" customWidth="1"/>
    <col min="14850" max="14850" width="1.375" customWidth="1"/>
    <col min="14851" max="14851" width="8.875" customWidth="1"/>
    <col min="14852" max="14852" width="6.25" customWidth="1"/>
    <col min="14853" max="14853" width="3.5" customWidth="1"/>
    <col min="14854" max="14854" width="16" customWidth="1"/>
    <col min="14855" max="14855" width="2.75" customWidth="1"/>
    <col min="14856" max="14856" width="7.125" customWidth="1"/>
    <col min="14857" max="14857" width="0.875" customWidth="1"/>
    <col min="14858" max="14858" width="0.75" customWidth="1"/>
    <col min="14859" max="14859" width="4.5" customWidth="1"/>
    <col min="14860" max="14860" width="13.25" customWidth="1"/>
    <col min="14861" max="14861" width="3.5" customWidth="1"/>
    <col min="14862" max="14862" width="0.875" customWidth="1"/>
    <col min="14863" max="14863" width="1.75" customWidth="1"/>
    <col min="14864" max="14864" width="1.375" customWidth="1"/>
    <col min="14865" max="14865" width="5.75" customWidth="1"/>
    <col min="14866" max="15104" width="8" customWidth="1"/>
    <col min="15105" max="15105" width="5.75" customWidth="1"/>
    <col min="15106" max="15106" width="1.375" customWidth="1"/>
    <col min="15107" max="15107" width="8.875" customWidth="1"/>
    <col min="15108" max="15108" width="6.25" customWidth="1"/>
    <col min="15109" max="15109" width="3.5" customWidth="1"/>
    <col min="15110" max="15110" width="16" customWidth="1"/>
    <col min="15111" max="15111" width="2.75" customWidth="1"/>
    <col min="15112" max="15112" width="7.125" customWidth="1"/>
    <col min="15113" max="15113" width="0.875" customWidth="1"/>
    <col min="15114" max="15114" width="0.75" customWidth="1"/>
    <col min="15115" max="15115" width="4.5" customWidth="1"/>
    <col min="15116" max="15116" width="13.25" customWidth="1"/>
    <col min="15117" max="15117" width="3.5" customWidth="1"/>
    <col min="15118" max="15118" width="0.875" customWidth="1"/>
    <col min="15119" max="15119" width="1.75" customWidth="1"/>
    <col min="15120" max="15120" width="1.375" customWidth="1"/>
    <col min="15121" max="15121" width="5.75" customWidth="1"/>
    <col min="15122" max="15360" width="8" customWidth="1"/>
    <col min="15361" max="15361" width="5.75" customWidth="1"/>
    <col min="15362" max="15362" width="1.375" customWidth="1"/>
    <col min="15363" max="15363" width="8.875" customWidth="1"/>
    <col min="15364" max="15364" width="6.25" customWidth="1"/>
    <col min="15365" max="15365" width="3.5" customWidth="1"/>
    <col min="15366" max="15366" width="16" customWidth="1"/>
    <col min="15367" max="15367" width="2.75" customWidth="1"/>
    <col min="15368" max="15368" width="7.125" customWidth="1"/>
    <col min="15369" max="15369" width="0.875" customWidth="1"/>
    <col min="15370" max="15370" width="0.75" customWidth="1"/>
    <col min="15371" max="15371" width="4.5" customWidth="1"/>
    <col min="15372" max="15372" width="13.25" customWidth="1"/>
    <col min="15373" max="15373" width="3.5" customWidth="1"/>
    <col min="15374" max="15374" width="0.875" customWidth="1"/>
    <col min="15375" max="15375" width="1.75" customWidth="1"/>
    <col min="15376" max="15376" width="1.375" customWidth="1"/>
    <col min="15377" max="15377" width="5.75" customWidth="1"/>
    <col min="15378" max="15616" width="8" customWidth="1"/>
    <col min="15617" max="15617" width="5.75" customWidth="1"/>
    <col min="15618" max="15618" width="1.375" customWidth="1"/>
    <col min="15619" max="15619" width="8.875" customWidth="1"/>
    <col min="15620" max="15620" width="6.25" customWidth="1"/>
    <col min="15621" max="15621" width="3.5" customWidth="1"/>
    <col min="15622" max="15622" width="16" customWidth="1"/>
    <col min="15623" max="15623" width="2.75" customWidth="1"/>
    <col min="15624" max="15624" width="7.125" customWidth="1"/>
    <col min="15625" max="15625" width="0.875" customWidth="1"/>
    <col min="15626" max="15626" width="0.75" customWidth="1"/>
    <col min="15627" max="15627" width="4.5" customWidth="1"/>
    <col min="15628" max="15628" width="13.25" customWidth="1"/>
    <col min="15629" max="15629" width="3.5" customWidth="1"/>
    <col min="15630" max="15630" width="0.875" customWidth="1"/>
    <col min="15631" max="15631" width="1.75" customWidth="1"/>
    <col min="15632" max="15632" width="1.375" customWidth="1"/>
    <col min="15633" max="15633" width="5.75" customWidth="1"/>
    <col min="15634" max="15872" width="8" customWidth="1"/>
    <col min="15873" max="15873" width="5.75" customWidth="1"/>
    <col min="15874" max="15874" width="1.375" customWidth="1"/>
    <col min="15875" max="15875" width="8.875" customWidth="1"/>
    <col min="15876" max="15876" width="6.25" customWidth="1"/>
    <col min="15877" max="15877" width="3.5" customWidth="1"/>
    <col min="15878" max="15878" width="16" customWidth="1"/>
    <col min="15879" max="15879" width="2.75" customWidth="1"/>
    <col min="15880" max="15880" width="7.125" customWidth="1"/>
    <col min="15881" max="15881" width="0.875" customWidth="1"/>
    <col min="15882" max="15882" width="0.75" customWidth="1"/>
    <col min="15883" max="15883" width="4.5" customWidth="1"/>
    <col min="15884" max="15884" width="13.25" customWidth="1"/>
    <col min="15885" max="15885" width="3.5" customWidth="1"/>
    <col min="15886" max="15886" width="0.875" customWidth="1"/>
    <col min="15887" max="15887" width="1.75" customWidth="1"/>
    <col min="15888" max="15888" width="1.375" customWidth="1"/>
    <col min="15889" max="15889" width="5.75" customWidth="1"/>
    <col min="15890" max="16128" width="8" customWidth="1"/>
    <col min="16129" max="16129" width="5.75" customWidth="1"/>
    <col min="16130" max="16130" width="1.375" customWidth="1"/>
    <col min="16131" max="16131" width="8.875" customWidth="1"/>
    <col min="16132" max="16132" width="6.25" customWidth="1"/>
    <col min="16133" max="16133" width="3.5" customWidth="1"/>
    <col min="16134" max="16134" width="16" customWidth="1"/>
    <col min="16135" max="16135" width="2.75" customWidth="1"/>
    <col min="16136" max="16136" width="7.125" customWidth="1"/>
    <col min="16137" max="16137" width="0.875" customWidth="1"/>
    <col min="16138" max="16138" width="0.75" customWidth="1"/>
    <col min="16139" max="16139" width="4.5" customWidth="1"/>
    <col min="16140" max="16140" width="13.25" customWidth="1"/>
    <col min="16141" max="16141" width="3.5" customWidth="1"/>
    <col min="16142" max="16142" width="0.875" customWidth="1"/>
    <col min="16143" max="16143" width="1.75" customWidth="1"/>
    <col min="16144" max="16144" width="1.375" customWidth="1"/>
    <col min="16145" max="16145" width="5.75" customWidth="1"/>
    <col min="16146" max="16384" width="8" customWidth="1"/>
  </cols>
  <sheetData>
    <row r="1" spans="1:17" ht="11.85" customHeight="1" x14ac:dyDescent="0.25">
      <c r="A1" s="159" t="s">
        <v>152</v>
      </c>
      <c r="B1" s="159"/>
      <c r="C1" s="159"/>
      <c r="D1" s="159"/>
      <c r="E1" s="159"/>
      <c r="F1" s="159"/>
      <c r="G1" s="159"/>
      <c r="J1" s="160" t="s">
        <v>153</v>
      </c>
      <c r="K1" s="160"/>
      <c r="L1" s="160"/>
      <c r="M1" s="160"/>
      <c r="O1" s="161"/>
      <c r="P1" s="161"/>
      <c r="Q1" s="161"/>
    </row>
    <row r="2" spans="1:17" ht="5.85" customHeight="1" x14ac:dyDescent="0.25"/>
    <row r="3" spans="1:17" ht="22.9" customHeight="1" x14ac:dyDescent="0.25">
      <c r="B3" s="162" t="s">
        <v>154</v>
      </c>
      <c r="C3" s="162"/>
      <c r="D3" s="162"/>
      <c r="E3" s="162"/>
      <c r="F3" s="162"/>
      <c r="G3" s="162"/>
      <c r="H3" s="162"/>
      <c r="I3" s="162"/>
      <c r="J3" s="162"/>
      <c r="K3" s="162"/>
      <c r="L3" s="162"/>
      <c r="M3" s="162"/>
      <c r="N3" s="162"/>
      <c r="O3" s="162"/>
      <c r="P3" s="162"/>
    </row>
    <row r="4" spans="1:17" ht="19.899999999999999" customHeight="1" x14ac:dyDescent="0.25">
      <c r="A4" s="163" t="s">
        <v>155</v>
      </c>
      <c r="B4" s="163"/>
      <c r="C4" s="163"/>
      <c r="D4" s="163"/>
      <c r="E4" s="163"/>
      <c r="F4" s="163"/>
      <c r="G4" s="163"/>
      <c r="H4" s="163"/>
      <c r="I4" s="163"/>
      <c r="J4" s="163"/>
      <c r="K4" s="163"/>
      <c r="L4" s="163"/>
      <c r="M4" s="163"/>
      <c r="N4" s="163"/>
      <c r="O4" s="163"/>
      <c r="P4" s="163"/>
      <c r="Q4" s="163"/>
    </row>
    <row r="5" spans="1:17" ht="17.649999999999999" customHeight="1" x14ac:dyDescent="0.25"/>
    <row r="6" spans="1:17" ht="16.899999999999999" customHeight="1" x14ac:dyDescent="0.25">
      <c r="A6" s="164" t="s">
        <v>156</v>
      </c>
      <c r="B6" s="164"/>
      <c r="C6" s="164"/>
      <c r="D6" s="164"/>
      <c r="E6" s="164"/>
      <c r="F6" s="164"/>
      <c r="G6" s="164"/>
      <c r="H6" s="164"/>
      <c r="I6" s="164"/>
      <c r="J6" s="164"/>
      <c r="K6" s="164"/>
      <c r="L6" s="164"/>
      <c r="M6" s="164"/>
      <c r="N6" s="164"/>
      <c r="O6" s="164"/>
      <c r="P6" s="164"/>
      <c r="Q6" s="164"/>
    </row>
    <row r="7" spans="1:17" ht="17.649999999999999" customHeight="1" x14ac:dyDescent="0.25">
      <c r="A7" s="156" t="s">
        <v>157</v>
      </c>
      <c r="B7" s="156"/>
      <c r="C7" s="156"/>
      <c r="D7" s="156"/>
      <c r="E7" s="156"/>
      <c r="F7" s="156"/>
      <c r="G7" s="156"/>
      <c r="H7" s="156"/>
      <c r="I7" s="156"/>
      <c r="J7" s="156"/>
      <c r="K7" s="156"/>
      <c r="L7" s="156"/>
      <c r="M7" s="156"/>
      <c r="N7" s="156"/>
      <c r="O7" s="156"/>
      <c r="P7" s="156"/>
      <c r="Q7" s="156"/>
    </row>
    <row r="8" spans="1:17" ht="11.85" customHeight="1" x14ac:dyDescent="0.25">
      <c r="A8" s="157" t="s">
        <v>158</v>
      </c>
      <c r="B8" s="157"/>
      <c r="C8" s="157"/>
      <c r="D8" s="157" t="s">
        <v>159</v>
      </c>
      <c r="E8" s="157"/>
      <c r="F8" s="157"/>
      <c r="G8" s="157"/>
      <c r="H8" s="157"/>
      <c r="I8" s="157"/>
      <c r="J8" s="157"/>
    </row>
    <row r="9" spans="1:17" ht="11.1" customHeight="1" x14ac:dyDescent="0.25">
      <c r="A9" s="157" t="s">
        <v>160</v>
      </c>
      <c r="B9" s="157"/>
      <c r="C9" s="157"/>
      <c r="D9" s="157" t="s">
        <v>161</v>
      </c>
      <c r="E9" s="157"/>
      <c r="F9" s="157"/>
    </row>
    <row r="10" spans="1:17" ht="11.85" customHeight="1" x14ac:dyDescent="0.25">
      <c r="A10" s="158" t="s">
        <v>162</v>
      </c>
      <c r="B10" s="158"/>
      <c r="C10" s="158"/>
      <c r="D10" s="158"/>
      <c r="E10" s="158"/>
      <c r="F10" s="158" t="s">
        <v>163</v>
      </c>
      <c r="G10" s="158"/>
      <c r="H10" s="158"/>
      <c r="I10" s="96"/>
      <c r="J10" s="96"/>
      <c r="K10" s="96"/>
      <c r="L10" s="96"/>
      <c r="M10" s="96"/>
      <c r="N10" s="96"/>
      <c r="O10" s="96"/>
      <c r="P10" s="96"/>
      <c r="Q10" s="96"/>
    </row>
    <row r="11" spans="1:17" s="104" customFormat="1" ht="22.9" customHeight="1" x14ac:dyDescent="0.25">
      <c r="A11" s="168" t="s">
        <v>136</v>
      </c>
      <c r="B11" s="168"/>
      <c r="C11" s="168"/>
      <c r="D11" s="168" t="s">
        <v>164</v>
      </c>
      <c r="E11" s="168"/>
      <c r="F11" s="168"/>
      <c r="G11" s="168"/>
      <c r="H11" s="168" t="s">
        <v>15</v>
      </c>
      <c r="I11" s="168"/>
      <c r="J11" s="168"/>
      <c r="K11" s="168"/>
      <c r="L11" s="103" t="s">
        <v>16</v>
      </c>
      <c r="M11" s="168" t="s">
        <v>165</v>
      </c>
      <c r="N11" s="168"/>
      <c r="O11" s="168"/>
      <c r="P11" s="168"/>
      <c r="Q11" s="168"/>
    </row>
    <row r="12" spans="1:17" s="104" customFormat="1" ht="11.85" customHeight="1" x14ac:dyDescent="0.25">
      <c r="A12" s="169" t="s">
        <v>166</v>
      </c>
      <c r="B12" s="169"/>
      <c r="C12" s="169"/>
      <c r="D12" s="169" t="s">
        <v>110</v>
      </c>
      <c r="E12" s="169"/>
      <c r="F12" s="169"/>
      <c r="G12" s="169"/>
      <c r="H12" s="170" t="s">
        <v>167</v>
      </c>
      <c r="I12" s="170"/>
      <c r="J12" s="170"/>
      <c r="K12" s="170"/>
      <c r="L12" s="102">
        <v>40000</v>
      </c>
      <c r="M12" s="171">
        <v>-40000</v>
      </c>
      <c r="N12" s="171"/>
      <c r="O12" s="171"/>
      <c r="P12" s="171"/>
      <c r="Q12" s="171"/>
    </row>
    <row r="13" spans="1:17" s="104" customFormat="1" ht="11.85" customHeight="1" x14ac:dyDescent="0.25">
      <c r="A13" s="165" t="s">
        <v>168</v>
      </c>
      <c r="B13" s="165"/>
      <c r="C13" s="165"/>
      <c r="D13" s="165" t="s">
        <v>137</v>
      </c>
      <c r="E13" s="165"/>
      <c r="F13" s="165"/>
      <c r="G13" s="165"/>
      <c r="H13" s="166" t="s">
        <v>167</v>
      </c>
      <c r="I13" s="166"/>
      <c r="J13" s="166"/>
      <c r="K13" s="166"/>
      <c r="L13" s="97">
        <v>43132.72</v>
      </c>
      <c r="M13" s="167">
        <v>-43132.72</v>
      </c>
      <c r="N13" s="167"/>
      <c r="O13" s="167"/>
      <c r="P13" s="167"/>
      <c r="Q13" s="167"/>
    </row>
    <row r="14" spans="1:17" s="104" customFormat="1" ht="11.85" customHeight="1" x14ac:dyDescent="0.25">
      <c r="A14" s="165" t="s">
        <v>169</v>
      </c>
      <c r="B14" s="165"/>
      <c r="C14" s="165"/>
      <c r="D14" s="165" t="s">
        <v>170</v>
      </c>
      <c r="E14" s="165"/>
      <c r="F14" s="165"/>
      <c r="G14" s="165"/>
      <c r="H14" s="166" t="s">
        <v>167</v>
      </c>
      <c r="I14" s="166"/>
      <c r="J14" s="166"/>
      <c r="K14" s="166"/>
      <c r="L14" s="97">
        <v>73.69</v>
      </c>
      <c r="M14" s="167">
        <v>-73.69</v>
      </c>
      <c r="N14" s="167"/>
      <c r="O14" s="167"/>
      <c r="P14" s="167"/>
      <c r="Q14" s="167"/>
    </row>
    <row r="15" spans="1:17" s="104" customFormat="1" ht="11.1" customHeight="1" x14ac:dyDescent="0.25">
      <c r="A15" s="173"/>
      <c r="B15" s="173"/>
      <c r="C15" s="173"/>
      <c r="D15" s="173"/>
      <c r="E15" s="174" t="s">
        <v>171</v>
      </c>
      <c r="F15" s="174"/>
      <c r="G15" s="174"/>
      <c r="H15" s="175">
        <v>0</v>
      </c>
      <c r="I15" s="175"/>
      <c r="J15" s="175"/>
      <c r="K15" s="175"/>
      <c r="L15" s="105">
        <v>83206.41</v>
      </c>
      <c r="M15" s="175">
        <v>-83206.41</v>
      </c>
      <c r="N15" s="175"/>
      <c r="O15" s="175"/>
      <c r="P15" s="175"/>
      <c r="Q15" s="175"/>
    </row>
    <row r="16" spans="1:17" s="104" customFormat="1" ht="11.85" customHeight="1" x14ac:dyDescent="0.25">
      <c r="A16" s="169" t="s">
        <v>172</v>
      </c>
      <c r="B16" s="169"/>
      <c r="C16" s="169"/>
      <c r="D16" s="169" t="s">
        <v>173</v>
      </c>
      <c r="E16" s="169"/>
      <c r="F16" s="169"/>
      <c r="G16" s="169"/>
      <c r="H16" s="176">
        <v>30000</v>
      </c>
      <c r="I16" s="176"/>
      <c r="J16" s="176"/>
      <c r="K16" s="176"/>
      <c r="L16" s="98" t="s">
        <v>167</v>
      </c>
      <c r="M16" s="171">
        <v>30000</v>
      </c>
      <c r="N16" s="171"/>
      <c r="O16" s="171"/>
      <c r="P16" s="171"/>
      <c r="Q16" s="171"/>
    </row>
    <row r="17" spans="1:17" s="104" customFormat="1" ht="11.85" customHeight="1" x14ac:dyDescent="0.25">
      <c r="A17" s="165" t="s">
        <v>174</v>
      </c>
      <c r="B17" s="165"/>
      <c r="C17" s="165"/>
      <c r="D17" s="165" t="s">
        <v>112</v>
      </c>
      <c r="E17" s="165"/>
      <c r="F17" s="165"/>
      <c r="G17" s="165"/>
      <c r="H17" s="172">
        <v>17850</v>
      </c>
      <c r="I17" s="172"/>
      <c r="J17" s="172"/>
      <c r="K17" s="172"/>
      <c r="L17" s="99" t="s">
        <v>167</v>
      </c>
      <c r="M17" s="167">
        <v>17850</v>
      </c>
      <c r="N17" s="167"/>
      <c r="O17" s="167"/>
      <c r="P17" s="167"/>
      <c r="Q17" s="167"/>
    </row>
    <row r="18" spans="1:17" s="104" customFormat="1" ht="19.149999999999999" customHeight="1" x14ac:dyDescent="0.25">
      <c r="A18" s="165" t="s">
        <v>175</v>
      </c>
      <c r="B18" s="165"/>
      <c r="C18" s="165"/>
      <c r="D18" s="165" t="s">
        <v>176</v>
      </c>
      <c r="E18" s="165"/>
      <c r="F18" s="165"/>
      <c r="G18" s="165"/>
      <c r="H18" s="172">
        <v>32160</v>
      </c>
      <c r="I18" s="172"/>
      <c r="J18" s="172"/>
      <c r="K18" s="172"/>
      <c r="L18" s="99" t="s">
        <v>167</v>
      </c>
      <c r="M18" s="167">
        <v>32160</v>
      </c>
      <c r="N18" s="167"/>
      <c r="O18" s="167"/>
      <c r="P18" s="167"/>
      <c r="Q18" s="167"/>
    </row>
    <row r="19" spans="1:17" s="104" customFormat="1" ht="11.1" customHeight="1" x14ac:dyDescent="0.25">
      <c r="A19" s="165" t="s">
        <v>177</v>
      </c>
      <c r="B19" s="165"/>
      <c r="C19" s="165"/>
      <c r="D19" s="165" t="s">
        <v>114</v>
      </c>
      <c r="E19" s="165"/>
      <c r="F19" s="165"/>
      <c r="G19" s="165"/>
      <c r="H19" s="172">
        <v>17800</v>
      </c>
      <c r="I19" s="172"/>
      <c r="J19" s="172"/>
      <c r="K19" s="172"/>
      <c r="L19" s="99" t="s">
        <v>167</v>
      </c>
      <c r="M19" s="167">
        <v>17800</v>
      </c>
      <c r="N19" s="167"/>
      <c r="O19" s="167"/>
      <c r="P19" s="167"/>
      <c r="Q19" s="167"/>
    </row>
    <row r="20" spans="1:17" s="104" customFormat="1" ht="11.85" customHeight="1" x14ac:dyDescent="0.25">
      <c r="A20" s="165" t="s">
        <v>178</v>
      </c>
      <c r="B20" s="165"/>
      <c r="C20" s="165"/>
      <c r="D20" s="165" t="s">
        <v>138</v>
      </c>
      <c r="E20" s="165"/>
      <c r="F20" s="165"/>
      <c r="G20" s="165"/>
      <c r="H20" s="172">
        <v>7445</v>
      </c>
      <c r="I20" s="172"/>
      <c r="J20" s="172"/>
      <c r="K20" s="172"/>
      <c r="L20" s="99" t="s">
        <v>167</v>
      </c>
      <c r="M20" s="167">
        <v>7445</v>
      </c>
      <c r="N20" s="167"/>
      <c r="O20" s="167"/>
      <c r="P20" s="167"/>
      <c r="Q20" s="167"/>
    </row>
    <row r="21" spans="1:17" s="104" customFormat="1" ht="11.85" customHeight="1" x14ac:dyDescent="0.25">
      <c r="A21" s="165" t="s">
        <v>179</v>
      </c>
      <c r="B21" s="165"/>
      <c r="C21" s="165"/>
      <c r="D21" s="165" t="s">
        <v>180</v>
      </c>
      <c r="E21" s="165"/>
      <c r="F21" s="165"/>
      <c r="G21" s="165"/>
      <c r="H21" s="166" t="s">
        <v>167</v>
      </c>
      <c r="I21" s="166"/>
      <c r="J21" s="166"/>
      <c r="K21" s="166"/>
      <c r="L21" s="97">
        <v>3433.33</v>
      </c>
      <c r="M21" s="167">
        <v>-3433.33</v>
      </c>
      <c r="N21" s="167"/>
      <c r="O21" s="167"/>
      <c r="P21" s="167"/>
      <c r="Q21" s="167"/>
    </row>
    <row r="22" spans="1:17" s="104" customFormat="1" ht="11.85" customHeight="1" x14ac:dyDescent="0.25">
      <c r="A22" s="165" t="s">
        <v>181</v>
      </c>
      <c r="B22" s="165"/>
      <c r="C22" s="165"/>
      <c r="D22" s="165" t="s">
        <v>182</v>
      </c>
      <c r="E22" s="165"/>
      <c r="F22" s="165"/>
      <c r="G22" s="165"/>
      <c r="H22" s="166" t="s">
        <v>167</v>
      </c>
      <c r="I22" s="166"/>
      <c r="J22" s="166"/>
      <c r="K22" s="166"/>
      <c r="L22" s="97">
        <v>3619</v>
      </c>
      <c r="M22" s="167">
        <v>-3619</v>
      </c>
      <c r="N22" s="167"/>
      <c r="O22" s="167"/>
      <c r="P22" s="167"/>
      <c r="Q22" s="167"/>
    </row>
    <row r="23" spans="1:17" s="104" customFormat="1" ht="11.1" customHeight="1" x14ac:dyDescent="0.25">
      <c r="A23" s="165" t="s">
        <v>183</v>
      </c>
      <c r="B23" s="165"/>
      <c r="C23" s="165"/>
      <c r="D23" s="165" t="s">
        <v>184</v>
      </c>
      <c r="E23" s="165"/>
      <c r="F23" s="165"/>
      <c r="G23" s="165"/>
      <c r="H23" s="166" t="s">
        <v>167</v>
      </c>
      <c r="I23" s="166"/>
      <c r="J23" s="166"/>
      <c r="K23" s="166"/>
      <c r="L23" s="97">
        <v>4450</v>
      </c>
      <c r="M23" s="167">
        <v>-4450</v>
      </c>
      <c r="N23" s="167"/>
      <c r="O23" s="167"/>
      <c r="P23" s="167"/>
      <c r="Q23" s="167"/>
    </row>
    <row r="24" spans="1:17" s="104" customFormat="1" ht="11.85" customHeight="1" x14ac:dyDescent="0.25">
      <c r="A24" s="165" t="s">
        <v>185</v>
      </c>
      <c r="B24" s="165"/>
      <c r="C24" s="165"/>
      <c r="D24" s="165" t="s">
        <v>186</v>
      </c>
      <c r="E24" s="165"/>
      <c r="F24" s="165"/>
      <c r="G24" s="165"/>
      <c r="H24" s="166" t="s">
        <v>167</v>
      </c>
      <c r="I24" s="166"/>
      <c r="J24" s="166"/>
      <c r="K24" s="166"/>
      <c r="L24" s="97">
        <v>1873</v>
      </c>
      <c r="M24" s="167">
        <v>-1873</v>
      </c>
      <c r="N24" s="167"/>
      <c r="O24" s="167"/>
      <c r="P24" s="167"/>
      <c r="Q24" s="167"/>
    </row>
    <row r="25" spans="1:17" s="104" customFormat="1" ht="11.85" customHeight="1" x14ac:dyDescent="0.25">
      <c r="A25" s="173"/>
      <c r="B25" s="173"/>
      <c r="C25" s="173"/>
      <c r="D25" s="173"/>
      <c r="E25" s="174" t="s">
        <v>187</v>
      </c>
      <c r="F25" s="174"/>
      <c r="G25" s="174"/>
      <c r="H25" s="175">
        <v>105255</v>
      </c>
      <c r="I25" s="175"/>
      <c r="J25" s="175"/>
      <c r="K25" s="175"/>
      <c r="L25" s="105">
        <v>13375.33</v>
      </c>
      <c r="M25" s="175">
        <v>91879.67</v>
      </c>
      <c r="N25" s="175"/>
      <c r="O25" s="175"/>
      <c r="P25" s="175"/>
      <c r="Q25" s="175"/>
    </row>
    <row r="26" spans="1:17" s="104" customFormat="1" ht="11.85" customHeight="1" x14ac:dyDescent="0.25">
      <c r="A26" s="169" t="s">
        <v>188</v>
      </c>
      <c r="B26" s="169"/>
      <c r="C26" s="169"/>
      <c r="D26" s="169" t="s">
        <v>189</v>
      </c>
      <c r="E26" s="169"/>
      <c r="F26" s="169"/>
      <c r="G26" s="169"/>
      <c r="H26" s="176">
        <v>26783.59</v>
      </c>
      <c r="I26" s="176"/>
      <c r="J26" s="176"/>
      <c r="K26" s="176"/>
      <c r="L26" s="98" t="s">
        <v>167</v>
      </c>
      <c r="M26" s="171">
        <v>26783.59</v>
      </c>
      <c r="N26" s="171"/>
      <c r="O26" s="171"/>
      <c r="P26" s="171"/>
      <c r="Q26" s="171"/>
    </row>
    <row r="27" spans="1:17" s="104" customFormat="1" ht="11.1" customHeight="1" x14ac:dyDescent="0.25">
      <c r="A27" s="165" t="s">
        <v>190</v>
      </c>
      <c r="B27" s="165"/>
      <c r="C27" s="165"/>
      <c r="D27" s="165" t="s">
        <v>191</v>
      </c>
      <c r="E27" s="165"/>
      <c r="F27" s="165"/>
      <c r="G27" s="165"/>
      <c r="H27" s="166" t="s">
        <v>167</v>
      </c>
      <c r="I27" s="166"/>
      <c r="J27" s="166"/>
      <c r="K27" s="166"/>
      <c r="L27" s="97">
        <v>424.5</v>
      </c>
      <c r="M27" s="167">
        <v>-424.5</v>
      </c>
      <c r="N27" s="167"/>
      <c r="O27" s="167"/>
      <c r="P27" s="167"/>
      <c r="Q27" s="167"/>
    </row>
    <row r="28" spans="1:17" s="104" customFormat="1" ht="11.85" customHeight="1" x14ac:dyDescent="0.25">
      <c r="A28" s="173"/>
      <c r="B28" s="173"/>
      <c r="C28" s="173"/>
      <c r="D28" s="173"/>
      <c r="E28" s="174" t="s">
        <v>192</v>
      </c>
      <c r="F28" s="174"/>
      <c r="G28" s="174"/>
      <c r="H28" s="175">
        <v>26783.59</v>
      </c>
      <c r="I28" s="175"/>
      <c r="J28" s="175"/>
      <c r="K28" s="175"/>
      <c r="L28" s="105">
        <v>424.5</v>
      </c>
      <c r="M28" s="175">
        <v>26359.09</v>
      </c>
      <c r="N28" s="175"/>
      <c r="O28" s="175"/>
      <c r="P28" s="175"/>
      <c r="Q28" s="175"/>
    </row>
    <row r="29" spans="1:17" s="104" customFormat="1" ht="11.85" customHeight="1" x14ac:dyDescent="0.25">
      <c r="A29" s="169" t="s">
        <v>193</v>
      </c>
      <c r="B29" s="169"/>
      <c r="C29" s="169"/>
      <c r="D29" s="169" t="s">
        <v>115</v>
      </c>
      <c r="E29" s="169"/>
      <c r="F29" s="169"/>
      <c r="G29" s="169"/>
      <c r="H29" s="170" t="s">
        <v>167</v>
      </c>
      <c r="I29" s="170"/>
      <c r="J29" s="170"/>
      <c r="K29" s="170"/>
      <c r="L29" s="102">
        <v>19173.490000000002</v>
      </c>
      <c r="M29" s="171">
        <v>-19173.490000000002</v>
      </c>
      <c r="N29" s="171"/>
      <c r="O29" s="171"/>
      <c r="P29" s="171"/>
      <c r="Q29" s="171"/>
    </row>
    <row r="30" spans="1:17" s="104" customFormat="1" ht="11.85" customHeight="1" x14ac:dyDescent="0.25">
      <c r="A30" s="165" t="s">
        <v>194</v>
      </c>
      <c r="B30" s="165"/>
      <c r="C30" s="165"/>
      <c r="D30" s="165" t="s">
        <v>117</v>
      </c>
      <c r="E30" s="165"/>
      <c r="F30" s="165"/>
      <c r="G30" s="165"/>
      <c r="H30" s="172">
        <v>21462.12</v>
      </c>
      <c r="I30" s="172"/>
      <c r="J30" s="172"/>
      <c r="K30" s="172"/>
      <c r="L30" s="99" t="s">
        <v>167</v>
      </c>
      <c r="M30" s="167">
        <v>21462.12</v>
      </c>
      <c r="N30" s="167"/>
      <c r="O30" s="167"/>
      <c r="P30" s="167"/>
      <c r="Q30" s="167"/>
    </row>
    <row r="31" spans="1:17" s="104" customFormat="1" ht="11.1" customHeight="1" x14ac:dyDescent="0.25">
      <c r="A31" s="165" t="s">
        <v>195</v>
      </c>
      <c r="B31" s="165"/>
      <c r="C31" s="165"/>
      <c r="D31" s="165" t="s">
        <v>118</v>
      </c>
      <c r="E31" s="165"/>
      <c r="F31" s="165"/>
      <c r="G31" s="165"/>
      <c r="H31" s="172">
        <v>4416</v>
      </c>
      <c r="I31" s="172"/>
      <c r="J31" s="172"/>
      <c r="K31" s="172"/>
      <c r="L31" s="99" t="s">
        <v>167</v>
      </c>
      <c r="M31" s="167">
        <v>4416</v>
      </c>
      <c r="N31" s="167"/>
      <c r="O31" s="167"/>
      <c r="P31" s="167"/>
      <c r="Q31" s="167"/>
    </row>
    <row r="32" spans="1:17" s="104" customFormat="1" ht="11.85" customHeight="1" x14ac:dyDescent="0.25">
      <c r="A32" s="165" t="s">
        <v>196</v>
      </c>
      <c r="B32" s="165"/>
      <c r="C32" s="165"/>
      <c r="D32" s="165" t="s">
        <v>120</v>
      </c>
      <c r="E32" s="165"/>
      <c r="F32" s="165"/>
      <c r="G32" s="165"/>
      <c r="H32" s="166" t="s">
        <v>167</v>
      </c>
      <c r="I32" s="166"/>
      <c r="J32" s="166"/>
      <c r="K32" s="166"/>
      <c r="L32" s="97">
        <v>4523.83</v>
      </c>
      <c r="M32" s="167">
        <v>-4523.83</v>
      </c>
      <c r="N32" s="167"/>
      <c r="O32" s="167"/>
      <c r="P32" s="167"/>
      <c r="Q32" s="167"/>
    </row>
    <row r="33" spans="1:17" s="104" customFormat="1" ht="11.85" customHeight="1" x14ac:dyDescent="0.25">
      <c r="A33" s="165" t="s">
        <v>197</v>
      </c>
      <c r="B33" s="165"/>
      <c r="C33" s="165"/>
      <c r="D33" s="165" t="s">
        <v>121</v>
      </c>
      <c r="E33" s="165"/>
      <c r="F33" s="165"/>
      <c r="G33" s="165"/>
      <c r="H33" s="166" t="s">
        <v>167</v>
      </c>
      <c r="I33" s="166"/>
      <c r="J33" s="166"/>
      <c r="K33" s="166"/>
      <c r="L33" s="97">
        <v>5008.7299999999996</v>
      </c>
      <c r="M33" s="167">
        <v>-5008.7299999999996</v>
      </c>
      <c r="N33" s="167"/>
      <c r="O33" s="167"/>
      <c r="P33" s="167"/>
      <c r="Q33" s="167"/>
    </row>
    <row r="34" spans="1:17" s="104" customFormat="1" ht="11.85" customHeight="1" x14ac:dyDescent="0.25">
      <c r="A34" s="165" t="s">
        <v>198</v>
      </c>
      <c r="B34" s="165"/>
      <c r="C34" s="165"/>
      <c r="D34" s="165" t="s">
        <v>139</v>
      </c>
      <c r="E34" s="165"/>
      <c r="F34" s="165"/>
      <c r="G34" s="165"/>
      <c r="H34" s="166" t="s">
        <v>167</v>
      </c>
      <c r="I34" s="166"/>
      <c r="J34" s="166"/>
      <c r="K34" s="166"/>
      <c r="L34" s="97">
        <v>5113</v>
      </c>
      <c r="M34" s="167">
        <v>-5113</v>
      </c>
      <c r="N34" s="167"/>
      <c r="O34" s="167"/>
      <c r="P34" s="167"/>
      <c r="Q34" s="167"/>
    </row>
    <row r="35" spans="1:17" s="104" customFormat="1" ht="11.1" customHeight="1" x14ac:dyDescent="0.25">
      <c r="A35" s="165" t="s">
        <v>199</v>
      </c>
      <c r="B35" s="165"/>
      <c r="C35" s="165"/>
      <c r="D35" s="165" t="s">
        <v>200</v>
      </c>
      <c r="E35" s="165"/>
      <c r="F35" s="165"/>
      <c r="G35" s="165"/>
      <c r="H35" s="166" t="s">
        <v>167</v>
      </c>
      <c r="I35" s="166"/>
      <c r="J35" s="166"/>
      <c r="K35" s="166"/>
      <c r="L35" s="97">
        <v>875</v>
      </c>
      <c r="M35" s="167">
        <v>-875</v>
      </c>
      <c r="N35" s="167"/>
      <c r="O35" s="167"/>
      <c r="P35" s="167"/>
      <c r="Q35" s="167"/>
    </row>
    <row r="36" spans="1:17" s="104" customFormat="1" ht="11.85" customHeight="1" x14ac:dyDescent="0.25">
      <c r="A36" s="165" t="s">
        <v>201</v>
      </c>
      <c r="B36" s="165"/>
      <c r="C36" s="165"/>
      <c r="D36" s="165" t="s">
        <v>202</v>
      </c>
      <c r="E36" s="165"/>
      <c r="F36" s="165"/>
      <c r="G36" s="165"/>
      <c r="H36" s="166" t="s">
        <v>167</v>
      </c>
      <c r="I36" s="166"/>
      <c r="J36" s="166"/>
      <c r="K36" s="166"/>
      <c r="L36" s="97">
        <v>2130</v>
      </c>
      <c r="M36" s="167">
        <v>-2130</v>
      </c>
      <c r="N36" s="167"/>
      <c r="O36" s="167"/>
      <c r="P36" s="167"/>
      <c r="Q36" s="167"/>
    </row>
    <row r="37" spans="1:17" s="104" customFormat="1" ht="11.85" customHeight="1" x14ac:dyDescent="0.25">
      <c r="A37" s="173"/>
      <c r="B37" s="173"/>
      <c r="C37" s="173"/>
      <c r="D37" s="173"/>
      <c r="E37" s="174" t="s">
        <v>203</v>
      </c>
      <c r="F37" s="174"/>
      <c r="G37" s="174"/>
      <c r="H37" s="175">
        <v>25878.12</v>
      </c>
      <c r="I37" s="175"/>
      <c r="J37" s="175"/>
      <c r="K37" s="175"/>
      <c r="L37" s="105">
        <v>36824.050000000003</v>
      </c>
      <c r="M37" s="175">
        <v>-10945.93</v>
      </c>
      <c r="N37" s="175"/>
      <c r="O37" s="175"/>
      <c r="P37" s="175"/>
      <c r="Q37" s="175"/>
    </row>
    <row r="38" spans="1:17" s="104" customFormat="1" ht="11.85" customHeight="1" x14ac:dyDescent="0.25">
      <c r="A38" s="169" t="s">
        <v>204</v>
      </c>
      <c r="B38" s="169"/>
      <c r="C38" s="169"/>
      <c r="D38" s="169" t="s">
        <v>205</v>
      </c>
      <c r="E38" s="169"/>
      <c r="F38" s="169"/>
      <c r="G38" s="169"/>
      <c r="H38" s="176">
        <v>4219.55</v>
      </c>
      <c r="I38" s="176"/>
      <c r="J38" s="176"/>
      <c r="K38" s="176"/>
      <c r="L38" s="98" t="s">
        <v>167</v>
      </c>
      <c r="M38" s="171">
        <v>4219.55</v>
      </c>
      <c r="N38" s="171"/>
      <c r="O38" s="171"/>
      <c r="P38" s="171"/>
      <c r="Q38" s="171"/>
    </row>
    <row r="39" spans="1:17" s="104" customFormat="1" ht="11.1" customHeight="1" x14ac:dyDescent="0.25">
      <c r="A39" s="165" t="s">
        <v>206</v>
      </c>
      <c r="B39" s="165"/>
      <c r="C39" s="165"/>
      <c r="D39" s="165" t="s">
        <v>141</v>
      </c>
      <c r="E39" s="165"/>
      <c r="F39" s="165"/>
      <c r="G39" s="165"/>
      <c r="H39" s="172">
        <v>665</v>
      </c>
      <c r="I39" s="172"/>
      <c r="J39" s="172"/>
      <c r="K39" s="172"/>
      <c r="L39" s="99" t="s">
        <v>167</v>
      </c>
      <c r="M39" s="167">
        <v>665</v>
      </c>
      <c r="N39" s="167"/>
      <c r="O39" s="167"/>
      <c r="P39" s="167"/>
      <c r="Q39" s="167"/>
    </row>
    <row r="40" spans="1:17" s="104" customFormat="1" ht="11.85" customHeight="1" x14ac:dyDescent="0.25">
      <c r="A40" s="173"/>
      <c r="B40" s="173"/>
      <c r="C40" s="173"/>
      <c r="D40" s="173"/>
      <c r="E40" s="174" t="s">
        <v>207</v>
      </c>
      <c r="F40" s="174"/>
      <c r="G40" s="174"/>
      <c r="H40" s="175">
        <v>4884.55</v>
      </c>
      <c r="I40" s="175"/>
      <c r="J40" s="175"/>
      <c r="K40" s="175"/>
      <c r="L40" s="105">
        <v>0</v>
      </c>
      <c r="M40" s="175">
        <v>4884.55</v>
      </c>
      <c r="N40" s="175"/>
      <c r="O40" s="175"/>
      <c r="P40" s="175"/>
      <c r="Q40" s="175"/>
    </row>
    <row r="41" spans="1:17" s="104" customFormat="1" ht="11.85" customHeight="1" x14ac:dyDescent="0.25">
      <c r="A41" s="169" t="s">
        <v>208</v>
      </c>
      <c r="B41" s="169"/>
      <c r="C41" s="169"/>
      <c r="D41" s="169" t="s">
        <v>209</v>
      </c>
      <c r="E41" s="169"/>
      <c r="F41" s="169"/>
      <c r="G41" s="169"/>
      <c r="H41" s="170" t="s">
        <v>167</v>
      </c>
      <c r="I41" s="170"/>
      <c r="J41" s="170"/>
      <c r="K41" s="170"/>
      <c r="L41" s="102">
        <v>26783.59</v>
      </c>
      <c r="M41" s="171">
        <v>-26783.59</v>
      </c>
      <c r="N41" s="171"/>
      <c r="O41" s="171"/>
      <c r="P41" s="171"/>
      <c r="Q41" s="171"/>
    </row>
    <row r="42" spans="1:17" s="104" customFormat="1" ht="11.85" customHeight="1" x14ac:dyDescent="0.25">
      <c r="A42" s="165" t="s">
        <v>210</v>
      </c>
      <c r="B42" s="165"/>
      <c r="C42" s="165"/>
      <c r="D42" s="165" t="s">
        <v>211</v>
      </c>
      <c r="E42" s="165"/>
      <c r="F42" s="165"/>
      <c r="G42" s="165"/>
      <c r="H42" s="172">
        <v>5965.13</v>
      </c>
      <c r="I42" s="172"/>
      <c r="J42" s="172"/>
      <c r="K42" s="172"/>
      <c r="L42" s="99" t="s">
        <v>167</v>
      </c>
      <c r="M42" s="167">
        <v>5965.13</v>
      </c>
      <c r="N42" s="167"/>
      <c r="O42" s="167"/>
      <c r="P42" s="167"/>
      <c r="Q42" s="167"/>
    </row>
    <row r="43" spans="1:17" s="104" customFormat="1" ht="11.1" customHeight="1" x14ac:dyDescent="0.25">
      <c r="A43" s="165" t="s">
        <v>212</v>
      </c>
      <c r="B43" s="165"/>
      <c r="C43" s="165"/>
      <c r="D43" s="165" t="s">
        <v>142</v>
      </c>
      <c r="E43" s="165"/>
      <c r="F43" s="165"/>
      <c r="G43" s="165"/>
      <c r="H43" s="172">
        <v>4625.95</v>
      </c>
      <c r="I43" s="172"/>
      <c r="J43" s="172"/>
      <c r="K43" s="172"/>
      <c r="L43" s="99" t="s">
        <v>167</v>
      </c>
      <c r="M43" s="167">
        <v>4625.95</v>
      </c>
      <c r="N43" s="167"/>
      <c r="O43" s="167"/>
      <c r="P43" s="167"/>
      <c r="Q43" s="167"/>
    </row>
    <row r="44" spans="1:17" s="104" customFormat="1" ht="11.85" customHeight="1" x14ac:dyDescent="0.25">
      <c r="A44" s="165" t="s">
        <v>213</v>
      </c>
      <c r="B44" s="165"/>
      <c r="C44" s="165"/>
      <c r="D44" s="165" t="s">
        <v>111</v>
      </c>
      <c r="E44" s="165"/>
      <c r="F44" s="165"/>
      <c r="G44" s="165"/>
      <c r="H44" s="172">
        <v>2674.62</v>
      </c>
      <c r="I44" s="172"/>
      <c r="J44" s="172"/>
      <c r="K44" s="172"/>
      <c r="L44" s="99" t="s">
        <v>167</v>
      </c>
      <c r="M44" s="167">
        <v>2674.62</v>
      </c>
      <c r="N44" s="167"/>
      <c r="O44" s="167"/>
      <c r="P44" s="167"/>
      <c r="Q44" s="167"/>
    </row>
    <row r="45" spans="1:17" s="104" customFormat="1" ht="11.85" customHeight="1" x14ac:dyDescent="0.25">
      <c r="A45" s="165" t="s">
        <v>214</v>
      </c>
      <c r="B45" s="165"/>
      <c r="C45" s="165"/>
      <c r="D45" s="165" t="s">
        <v>215</v>
      </c>
      <c r="E45" s="165"/>
      <c r="F45" s="165"/>
      <c r="G45" s="165"/>
      <c r="H45" s="172">
        <v>325588.01</v>
      </c>
      <c r="I45" s="172"/>
      <c r="J45" s="172"/>
      <c r="K45" s="172"/>
      <c r="L45" s="99" t="s">
        <v>167</v>
      </c>
      <c r="M45" s="167">
        <v>325588.01</v>
      </c>
      <c r="N45" s="167"/>
      <c r="O45" s="167"/>
      <c r="P45" s="167"/>
      <c r="Q45" s="167"/>
    </row>
    <row r="46" spans="1:17" s="104" customFormat="1" ht="11.85" customHeight="1" x14ac:dyDescent="0.25">
      <c r="A46" s="165" t="s">
        <v>216</v>
      </c>
      <c r="B46" s="165"/>
      <c r="C46" s="165"/>
      <c r="D46" s="165" t="s">
        <v>217</v>
      </c>
      <c r="E46" s="165"/>
      <c r="F46" s="165"/>
      <c r="G46" s="165"/>
      <c r="H46" s="172">
        <v>4580</v>
      </c>
      <c r="I46" s="172"/>
      <c r="J46" s="172"/>
      <c r="K46" s="172"/>
      <c r="L46" s="99" t="s">
        <v>167</v>
      </c>
      <c r="M46" s="167">
        <v>4580</v>
      </c>
      <c r="N46" s="167"/>
      <c r="O46" s="167"/>
      <c r="P46" s="167"/>
      <c r="Q46" s="167"/>
    </row>
    <row r="47" spans="1:17" s="104" customFormat="1" ht="11.1" customHeight="1" x14ac:dyDescent="0.25">
      <c r="A47" s="165" t="s">
        <v>218</v>
      </c>
      <c r="B47" s="165"/>
      <c r="C47" s="165"/>
      <c r="D47" s="165" t="s">
        <v>219</v>
      </c>
      <c r="E47" s="165"/>
      <c r="F47" s="165"/>
      <c r="G47" s="165"/>
      <c r="H47" s="172">
        <v>45600</v>
      </c>
      <c r="I47" s="172"/>
      <c r="J47" s="172"/>
      <c r="K47" s="172"/>
      <c r="L47" s="99" t="s">
        <v>167</v>
      </c>
      <c r="M47" s="167">
        <v>45600</v>
      </c>
      <c r="N47" s="167"/>
      <c r="O47" s="167"/>
      <c r="P47" s="167"/>
      <c r="Q47" s="167"/>
    </row>
    <row r="48" spans="1:17" s="104" customFormat="1" ht="11.85" customHeight="1" x14ac:dyDescent="0.25">
      <c r="A48" s="165" t="s">
        <v>220</v>
      </c>
      <c r="B48" s="165"/>
      <c r="C48" s="165"/>
      <c r="D48" s="165" t="s">
        <v>113</v>
      </c>
      <c r="E48" s="165"/>
      <c r="F48" s="165"/>
      <c r="G48" s="165"/>
      <c r="H48" s="172">
        <v>3560</v>
      </c>
      <c r="I48" s="172"/>
      <c r="J48" s="172"/>
      <c r="K48" s="172"/>
      <c r="L48" s="99" t="s">
        <v>167</v>
      </c>
      <c r="M48" s="167">
        <v>3560</v>
      </c>
      <c r="N48" s="167"/>
      <c r="O48" s="167"/>
      <c r="P48" s="167"/>
      <c r="Q48" s="167"/>
    </row>
    <row r="49" spans="1:17" s="104" customFormat="1" ht="11.85" customHeight="1" x14ac:dyDescent="0.25">
      <c r="A49" s="165" t="s">
        <v>221</v>
      </c>
      <c r="B49" s="165"/>
      <c r="C49" s="165"/>
      <c r="D49" s="165" t="s">
        <v>222</v>
      </c>
      <c r="E49" s="165"/>
      <c r="F49" s="165"/>
      <c r="G49" s="165"/>
      <c r="H49" s="172">
        <v>6000</v>
      </c>
      <c r="I49" s="172"/>
      <c r="J49" s="172"/>
      <c r="K49" s="172"/>
      <c r="L49" s="99" t="s">
        <v>167</v>
      </c>
      <c r="M49" s="167">
        <v>6000</v>
      </c>
      <c r="N49" s="167"/>
      <c r="O49" s="167"/>
      <c r="P49" s="167"/>
      <c r="Q49" s="167"/>
    </row>
    <row r="50" spans="1:17" s="104" customFormat="1" ht="11.85" customHeight="1" x14ac:dyDescent="0.25">
      <c r="A50" s="165" t="s">
        <v>223</v>
      </c>
      <c r="B50" s="165"/>
      <c r="C50" s="165"/>
      <c r="D50" s="165" t="s">
        <v>143</v>
      </c>
      <c r="E50" s="165"/>
      <c r="F50" s="165"/>
      <c r="G50" s="165"/>
      <c r="H50" s="172">
        <v>8547.15</v>
      </c>
      <c r="I50" s="172"/>
      <c r="J50" s="172"/>
      <c r="K50" s="172"/>
      <c r="L50" s="99" t="s">
        <v>167</v>
      </c>
      <c r="M50" s="167">
        <v>8547.15</v>
      </c>
      <c r="N50" s="167"/>
      <c r="O50" s="167"/>
      <c r="P50" s="167"/>
      <c r="Q50" s="167"/>
    </row>
    <row r="51" spans="1:17" s="104" customFormat="1" ht="11.1" customHeight="1" x14ac:dyDescent="0.25">
      <c r="A51" s="165" t="s">
        <v>224</v>
      </c>
      <c r="B51" s="165"/>
      <c r="C51" s="165"/>
      <c r="D51" s="165" t="s">
        <v>225</v>
      </c>
      <c r="E51" s="165"/>
      <c r="F51" s="165"/>
      <c r="G51" s="165"/>
      <c r="H51" s="172">
        <v>4338.51</v>
      </c>
      <c r="I51" s="172"/>
      <c r="J51" s="172"/>
      <c r="K51" s="172"/>
      <c r="L51" s="99" t="s">
        <v>167</v>
      </c>
      <c r="M51" s="167">
        <v>4338.51</v>
      </c>
      <c r="N51" s="167"/>
      <c r="O51" s="167"/>
      <c r="P51" s="167"/>
      <c r="Q51" s="167"/>
    </row>
    <row r="52" spans="1:17" s="104" customFormat="1" ht="11.85" customHeight="1" x14ac:dyDescent="0.25">
      <c r="A52" s="165" t="s">
        <v>226</v>
      </c>
      <c r="B52" s="165"/>
      <c r="C52" s="165"/>
      <c r="D52" s="165" t="s">
        <v>227</v>
      </c>
      <c r="E52" s="165"/>
      <c r="F52" s="165"/>
      <c r="G52" s="165"/>
      <c r="H52" s="172">
        <v>2427.15</v>
      </c>
      <c r="I52" s="172"/>
      <c r="J52" s="172"/>
      <c r="K52" s="172"/>
      <c r="L52" s="99" t="s">
        <v>167</v>
      </c>
      <c r="M52" s="167">
        <v>2427.15</v>
      </c>
      <c r="N52" s="167"/>
      <c r="O52" s="167"/>
      <c r="P52" s="167"/>
      <c r="Q52" s="167"/>
    </row>
    <row r="53" spans="1:17" s="104" customFormat="1" ht="11.85" customHeight="1" x14ac:dyDescent="0.25">
      <c r="A53" s="165" t="s">
        <v>228</v>
      </c>
      <c r="B53" s="165"/>
      <c r="C53" s="165"/>
      <c r="D53" s="165" t="s">
        <v>229</v>
      </c>
      <c r="E53" s="165"/>
      <c r="F53" s="165"/>
      <c r="G53" s="165"/>
      <c r="H53" s="172">
        <v>1654.95</v>
      </c>
      <c r="I53" s="172"/>
      <c r="J53" s="172"/>
      <c r="K53" s="172"/>
      <c r="L53" s="99" t="s">
        <v>167</v>
      </c>
      <c r="M53" s="167">
        <v>1654.95</v>
      </c>
      <c r="N53" s="167"/>
      <c r="O53" s="167"/>
      <c r="P53" s="167"/>
      <c r="Q53" s="167"/>
    </row>
    <row r="54" spans="1:17" s="104" customFormat="1" ht="11.85" customHeight="1" x14ac:dyDescent="0.25">
      <c r="A54" s="165" t="s">
        <v>230</v>
      </c>
      <c r="B54" s="165"/>
      <c r="C54" s="165"/>
      <c r="D54" s="165" t="s">
        <v>231</v>
      </c>
      <c r="E54" s="165"/>
      <c r="F54" s="165"/>
      <c r="G54" s="165"/>
      <c r="H54" s="172">
        <v>637.14</v>
      </c>
      <c r="I54" s="172"/>
      <c r="J54" s="172"/>
      <c r="K54" s="172"/>
      <c r="L54" s="99" t="s">
        <v>167</v>
      </c>
      <c r="M54" s="167">
        <v>637.14</v>
      </c>
      <c r="N54" s="167"/>
      <c r="O54" s="167"/>
      <c r="P54" s="167"/>
      <c r="Q54" s="167"/>
    </row>
    <row r="55" spans="1:17" s="104" customFormat="1" ht="18.399999999999999" customHeight="1" x14ac:dyDescent="0.25">
      <c r="A55" s="165" t="s">
        <v>232</v>
      </c>
      <c r="B55" s="165"/>
      <c r="C55" s="165"/>
      <c r="D55" s="165" t="s">
        <v>233</v>
      </c>
      <c r="E55" s="165"/>
      <c r="F55" s="165"/>
      <c r="G55" s="165"/>
      <c r="H55" s="172">
        <v>2646</v>
      </c>
      <c r="I55" s="172"/>
      <c r="J55" s="172"/>
      <c r="K55" s="172"/>
      <c r="L55" s="99" t="s">
        <v>167</v>
      </c>
      <c r="M55" s="167">
        <v>2646</v>
      </c>
      <c r="N55" s="167"/>
      <c r="O55" s="167"/>
      <c r="P55" s="167"/>
      <c r="Q55" s="167"/>
    </row>
    <row r="56" spans="1:17" s="104" customFormat="1" ht="11.85" customHeight="1" x14ac:dyDescent="0.25">
      <c r="A56" s="165" t="s">
        <v>234</v>
      </c>
      <c r="B56" s="165"/>
      <c r="C56" s="165"/>
      <c r="D56" s="165" t="s">
        <v>235</v>
      </c>
      <c r="E56" s="165"/>
      <c r="F56" s="165"/>
      <c r="G56" s="165"/>
      <c r="H56" s="172">
        <v>72450</v>
      </c>
      <c r="I56" s="172"/>
      <c r="J56" s="172"/>
      <c r="K56" s="172"/>
      <c r="L56" s="99" t="s">
        <v>167</v>
      </c>
      <c r="M56" s="167">
        <v>72450</v>
      </c>
      <c r="N56" s="167"/>
      <c r="O56" s="167"/>
      <c r="P56" s="167"/>
      <c r="Q56" s="167"/>
    </row>
    <row r="57" spans="1:17" s="104" customFormat="1" ht="11.85" customHeight="1" x14ac:dyDescent="0.25">
      <c r="A57" s="165" t="s">
        <v>236</v>
      </c>
      <c r="B57" s="165"/>
      <c r="C57" s="165"/>
      <c r="D57" s="165" t="s">
        <v>116</v>
      </c>
      <c r="E57" s="165"/>
      <c r="F57" s="165"/>
      <c r="G57" s="165"/>
      <c r="H57" s="172">
        <v>1973.83</v>
      </c>
      <c r="I57" s="172"/>
      <c r="J57" s="172"/>
      <c r="K57" s="172"/>
      <c r="L57" s="99" t="s">
        <v>167</v>
      </c>
      <c r="M57" s="167">
        <v>1973.83</v>
      </c>
      <c r="N57" s="167"/>
      <c r="O57" s="167"/>
      <c r="P57" s="167"/>
      <c r="Q57" s="167"/>
    </row>
    <row r="58" spans="1:17" s="104" customFormat="1" ht="11.1" customHeight="1" x14ac:dyDescent="0.25">
      <c r="A58" s="165" t="s">
        <v>237</v>
      </c>
      <c r="B58" s="165"/>
      <c r="C58" s="165"/>
      <c r="D58" s="165" t="s">
        <v>144</v>
      </c>
      <c r="E58" s="165"/>
      <c r="F58" s="165"/>
      <c r="G58" s="165"/>
      <c r="H58" s="172">
        <v>30678.83</v>
      </c>
      <c r="I58" s="172"/>
      <c r="J58" s="172"/>
      <c r="K58" s="172"/>
      <c r="L58" s="99" t="s">
        <v>167</v>
      </c>
      <c r="M58" s="167">
        <v>30678.83</v>
      </c>
      <c r="N58" s="167"/>
      <c r="O58" s="167"/>
      <c r="P58" s="167"/>
      <c r="Q58" s="167"/>
    </row>
    <row r="59" spans="1:17" s="104" customFormat="1" ht="11.85" customHeight="1" x14ac:dyDescent="0.25">
      <c r="A59" s="165" t="s">
        <v>238</v>
      </c>
      <c r="B59" s="165"/>
      <c r="C59" s="165"/>
      <c r="D59" s="165" t="s">
        <v>119</v>
      </c>
      <c r="E59" s="165"/>
      <c r="F59" s="165"/>
      <c r="G59" s="165"/>
      <c r="H59" s="172">
        <v>42.83</v>
      </c>
      <c r="I59" s="172"/>
      <c r="J59" s="172"/>
      <c r="K59" s="172"/>
      <c r="L59" s="99" t="s">
        <v>167</v>
      </c>
      <c r="M59" s="167">
        <v>42.83</v>
      </c>
      <c r="N59" s="167"/>
      <c r="O59" s="167"/>
      <c r="P59" s="167"/>
      <c r="Q59" s="167"/>
    </row>
    <row r="60" spans="1:17" s="104" customFormat="1" ht="11.85" customHeight="1" x14ac:dyDescent="0.25">
      <c r="A60" s="165" t="s">
        <v>239</v>
      </c>
      <c r="B60" s="165"/>
      <c r="C60" s="165"/>
      <c r="D60" s="165" t="s">
        <v>240</v>
      </c>
      <c r="E60" s="165"/>
      <c r="F60" s="165"/>
      <c r="G60" s="165"/>
      <c r="H60" s="172">
        <v>600.66</v>
      </c>
      <c r="I60" s="172"/>
      <c r="J60" s="172"/>
      <c r="K60" s="172"/>
      <c r="L60" s="99" t="s">
        <v>167</v>
      </c>
      <c r="M60" s="167">
        <v>600.66</v>
      </c>
      <c r="N60" s="167"/>
      <c r="O60" s="167"/>
      <c r="P60" s="167"/>
      <c r="Q60" s="167"/>
    </row>
    <row r="61" spans="1:17" s="104" customFormat="1" ht="11.85" customHeight="1" x14ac:dyDescent="0.25">
      <c r="A61" s="165" t="s">
        <v>241</v>
      </c>
      <c r="B61" s="165"/>
      <c r="C61" s="165"/>
      <c r="D61" s="165" t="s">
        <v>242</v>
      </c>
      <c r="E61" s="165"/>
      <c r="F61" s="165"/>
      <c r="G61" s="165"/>
      <c r="H61" s="172">
        <v>1836.34</v>
      </c>
      <c r="I61" s="172"/>
      <c r="J61" s="172"/>
      <c r="K61" s="172"/>
      <c r="L61" s="99" t="s">
        <v>167</v>
      </c>
      <c r="M61" s="167">
        <v>1836.34</v>
      </c>
      <c r="N61" s="167"/>
      <c r="O61" s="167"/>
      <c r="P61" s="167"/>
      <c r="Q61" s="167"/>
    </row>
    <row r="62" spans="1:17" s="104" customFormat="1" ht="11.1" customHeight="1" x14ac:dyDescent="0.25">
      <c r="A62" s="165" t="s">
        <v>243</v>
      </c>
      <c r="B62" s="165"/>
      <c r="C62" s="165"/>
      <c r="D62" s="165" t="s">
        <v>145</v>
      </c>
      <c r="E62" s="165"/>
      <c r="F62" s="165"/>
      <c r="G62" s="165"/>
      <c r="H62" s="172">
        <v>228.12</v>
      </c>
      <c r="I62" s="172"/>
      <c r="J62" s="172"/>
      <c r="K62" s="172"/>
      <c r="L62" s="99" t="s">
        <v>167</v>
      </c>
      <c r="M62" s="167">
        <v>228.12</v>
      </c>
      <c r="N62" s="167"/>
      <c r="O62" s="167"/>
      <c r="P62" s="167"/>
      <c r="Q62" s="167"/>
    </row>
    <row r="63" spans="1:17" s="104" customFormat="1" ht="12.6" customHeight="1" x14ac:dyDescent="0.25"/>
    <row r="64" spans="1:17" s="104" customFormat="1" ht="11.85" customHeight="1" x14ac:dyDescent="0.25">
      <c r="P64" s="177" t="s">
        <v>244</v>
      </c>
      <c r="Q64" s="177"/>
    </row>
    <row r="65" spans="1:17" s="104" customFormat="1" ht="11.85" customHeight="1" x14ac:dyDescent="0.25">
      <c r="A65" s="159" t="s">
        <v>245</v>
      </c>
      <c r="B65" s="159"/>
      <c r="C65" s="159"/>
      <c r="D65" s="159"/>
      <c r="E65" s="159"/>
      <c r="F65" s="159"/>
      <c r="G65" s="159"/>
      <c r="J65" s="160" t="s">
        <v>153</v>
      </c>
      <c r="K65" s="160"/>
      <c r="L65" s="160"/>
      <c r="M65" s="160"/>
      <c r="O65" s="161" t="s">
        <v>246</v>
      </c>
      <c r="P65" s="161"/>
      <c r="Q65" s="161"/>
    </row>
    <row r="66" spans="1:17" s="104" customFormat="1" ht="28.7" customHeight="1" x14ac:dyDescent="0.25"/>
    <row r="67" spans="1:17" s="104" customFormat="1" ht="19.899999999999999" customHeight="1" x14ac:dyDescent="0.25">
      <c r="A67" s="163" t="s">
        <v>155</v>
      </c>
      <c r="B67" s="163"/>
      <c r="C67" s="163"/>
      <c r="D67" s="163"/>
      <c r="E67" s="163"/>
      <c r="F67" s="163"/>
      <c r="G67" s="163"/>
      <c r="H67" s="163"/>
      <c r="I67" s="163"/>
      <c r="J67" s="163"/>
      <c r="K67" s="163"/>
      <c r="L67" s="163"/>
      <c r="M67" s="163"/>
      <c r="N67" s="163"/>
      <c r="O67" s="163"/>
      <c r="P67" s="163"/>
      <c r="Q67" s="163"/>
    </row>
    <row r="68" spans="1:17" s="104" customFormat="1" ht="17.649999999999999" customHeight="1" x14ac:dyDescent="0.25"/>
    <row r="69" spans="1:17" s="104" customFormat="1" ht="16.899999999999999" customHeight="1" x14ac:dyDescent="0.25">
      <c r="A69" s="164" t="s">
        <v>156</v>
      </c>
      <c r="B69" s="164"/>
      <c r="C69" s="164"/>
      <c r="D69" s="164"/>
      <c r="E69" s="164"/>
      <c r="F69" s="164"/>
      <c r="G69" s="164"/>
      <c r="H69" s="164"/>
      <c r="I69" s="164"/>
      <c r="J69" s="164"/>
      <c r="K69" s="164"/>
      <c r="L69" s="164"/>
      <c r="M69" s="164"/>
      <c r="N69" s="164"/>
      <c r="O69" s="164"/>
      <c r="P69" s="164"/>
      <c r="Q69" s="164"/>
    </row>
    <row r="70" spans="1:17" s="104" customFormat="1" ht="17.649999999999999" customHeight="1" x14ac:dyDescent="0.25">
      <c r="A70" s="157" t="s">
        <v>157</v>
      </c>
      <c r="B70" s="157"/>
      <c r="C70" s="157"/>
      <c r="D70" s="157"/>
      <c r="E70" s="157"/>
      <c r="F70" s="157"/>
      <c r="G70" s="157"/>
      <c r="H70" s="157"/>
      <c r="I70" s="157"/>
      <c r="J70" s="157"/>
      <c r="K70" s="157"/>
      <c r="L70" s="157"/>
      <c r="M70" s="157"/>
      <c r="N70" s="157"/>
      <c r="O70" s="157"/>
      <c r="P70" s="157"/>
      <c r="Q70" s="157"/>
    </row>
    <row r="71" spans="1:17" s="104" customFormat="1" ht="11.85" customHeight="1" x14ac:dyDescent="0.25">
      <c r="A71" s="157" t="s">
        <v>158</v>
      </c>
      <c r="B71" s="157"/>
      <c r="C71" s="157"/>
      <c r="D71" s="157" t="s">
        <v>159</v>
      </c>
      <c r="E71" s="157"/>
      <c r="F71" s="157"/>
      <c r="G71" s="157"/>
      <c r="H71" s="157"/>
      <c r="I71" s="157"/>
      <c r="J71" s="157"/>
    </row>
    <row r="72" spans="1:17" s="104" customFormat="1" ht="11.1" customHeight="1" x14ac:dyDescent="0.25">
      <c r="A72" s="157" t="s">
        <v>160</v>
      </c>
      <c r="B72" s="157"/>
      <c r="C72" s="157"/>
      <c r="D72" s="157" t="s">
        <v>161</v>
      </c>
      <c r="E72" s="157"/>
      <c r="F72" s="157"/>
    </row>
    <row r="73" spans="1:17" s="104" customFormat="1" ht="11.85" customHeight="1" x14ac:dyDescent="0.25">
      <c r="A73" s="158" t="s">
        <v>162</v>
      </c>
      <c r="B73" s="158"/>
      <c r="C73" s="158"/>
      <c r="D73" s="158"/>
      <c r="E73" s="158"/>
      <c r="F73" s="158" t="s">
        <v>163</v>
      </c>
      <c r="G73" s="158"/>
      <c r="H73" s="158"/>
      <c r="I73" s="96"/>
      <c r="J73" s="96"/>
      <c r="K73" s="96"/>
      <c r="L73" s="96"/>
      <c r="M73" s="96"/>
      <c r="N73" s="96"/>
      <c r="O73" s="96"/>
      <c r="P73" s="96"/>
      <c r="Q73" s="96"/>
    </row>
    <row r="74" spans="1:17" s="104" customFormat="1" ht="22.9" customHeight="1" x14ac:dyDescent="0.25">
      <c r="A74" s="168" t="s">
        <v>136</v>
      </c>
      <c r="B74" s="168"/>
      <c r="C74" s="168"/>
      <c r="D74" s="168" t="s">
        <v>164</v>
      </c>
      <c r="E74" s="168"/>
      <c r="F74" s="168"/>
      <c r="G74" s="168"/>
      <c r="H74" s="168" t="s">
        <v>15</v>
      </c>
      <c r="I74" s="168"/>
      <c r="J74" s="168"/>
      <c r="K74" s="168"/>
      <c r="L74" s="103" t="s">
        <v>16</v>
      </c>
      <c r="M74" s="168" t="s">
        <v>165</v>
      </c>
      <c r="N74" s="168"/>
      <c r="O74" s="168"/>
      <c r="P74" s="168"/>
      <c r="Q74" s="168"/>
    </row>
    <row r="75" spans="1:17" s="104" customFormat="1" ht="11.85" customHeight="1" x14ac:dyDescent="0.25">
      <c r="A75" s="169" t="s">
        <v>247</v>
      </c>
      <c r="B75" s="169"/>
      <c r="C75" s="169"/>
      <c r="D75" s="169" t="s">
        <v>248</v>
      </c>
      <c r="E75" s="169"/>
      <c r="F75" s="169"/>
      <c r="G75" s="169"/>
      <c r="H75" s="176">
        <v>13375.33</v>
      </c>
      <c r="I75" s="176"/>
      <c r="J75" s="176"/>
      <c r="K75" s="176"/>
      <c r="L75" s="98" t="s">
        <v>167</v>
      </c>
      <c r="M75" s="171">
        <v>13375.33</v>
      </c>
      <c r="N75" s="171"/>
      <c r="O75" s="171"/>
      <c r="P75" s="171"/>
      <c r="Q75" s="171"/>
    </row>
    <row r="76" spans="1:17" s="104" customFormat="1" ht="11.85" customHeight="1" x14ac:dyDescent="0.25">
      <c r="A76" s="165" t="s">
        <v>249</v>
      </c>
      <c r="B76" s="165"/>
      <c r="C76" s="165"/>
      <c r="D76" s="165" t="s">
        <v>250</v>
      </c>
      <c r="E76" s="165"/>
      <c r="F76" s="165"/>
      <c r="G76" s="165"/>
      <c r="H76" s="172">
        <v>424.5</v>
      </c>
      <c r="I76" s="172"/>
      <c r="J76" s="172"/>
      <c r="K76" s="172"/>
      <c r="L76" s="99" t="s">
        <v>167</v>
      </c>
      <c r="M76" s="167">
        <v>424.5</v>
      </c>
      <c r="N76" s="167"/>
      <c r="O76" s="167"/>
      <c r="P76" s="167"/>
      <c r="Q76" s="167"/>
    </row>
    <row r="77" spans="1:17" s="104" customFormat="1" ht="11.85" customHeight="1" x14ac:dyDescent="0.25">
      <c r="A77" s="165" t="s">
        <v>251</v>
      </c>
      <c r="B77" s="165"/>
      <c r="C77" s="165"/>
      <c r="D77" s="165" t="s">
        <v>252</v>
      </c>
      <c r="E77" s="165"/>
      <c r="F77" s="165"/>
      <c r="G77" s="165"/>
      <c r="H77" s="172">
        <v>2130</v>
      </c>
      <c r="I77" s="172"/>
      <c r="J77" s="172"/>
      <c r="K77" s="172"/>
      <c r="L77" s="99" t="s">
        <v>167</v>
      </c>
      <c r="M77" s="167">
        <v>2130</v>
      </c>
      <c r="N77" s="167"/>
      <c r="O77" s="167"/>
      <c r="P77" s="167"/>
      <c r="Q77" s="167"/>
    </row>
    <row r="78" spans="1:17" s="104" customFormat="1" ht="11.1" customHeight="1" x14ac:dyDescent="0.25">
      <c r="A78" s="165" t="s">
        <v>253</v>
      </c>
      <c r="B78" s="165"/>
      <c r="C78" s="165"/>
      <c r="D78" s="165" t="s">
        <v>254</v>
      </c>
      <c r="E78" s="165"/>
      <c r="F78" s="165"/>
      <c r="G78" s="165"/>
      <c r="H78" s="172">
        <v>5113</v>
      </c>
      <c r="I78" s="172"/>
      <c r="J78" s="172"/>
      <c r="K78" s="172"/>
      <c r="L78" s="99" t="s">
        <v>167</v>
      </c>
      <c r="M78" s="167">
        <v>5113</v>
      </c>
      <c r="N78" s="167"/>
      <c r="O78" s="167"/>
      <c r="P78" s="167"/>
      <c r="Q78" s="167"/>
    </row>
    <row r="79" spans="1:17" s="104" customFormat="1" ht="11.85" customHeight="1" x14ac:dyDescent="0.25">
      <c r="A79" s="173"/>
      <c r="B79" s="173"/>
      <c r="C79" s="173"/>
      <c r="D79" s="173"/>
      <c r="E79" s="174" t="s">
        <v>255</v>
      </c>
      <c r="F79" s="174"/>
      <c r="G79" s="174"/>
      <c r="H79" s="175">
        <v>547698.05000000005</v>
      </c>
      <c r="I79" s="175"/>
      <c r="J79" s="175"/>
      <c r="K79" s="175"/>
      <c r="L79" s="105">
        <v>26783.59</v>
      </c>
      <c r="M79" s="175">
        <v>520914.46</v>
      </c>
      <c r="N79" s="175"/>
      <c r="O79" s="175"/>
      <c r="P79" s="175"/>
      <c r="Q79" s="175"/>
    </row>
    <row r="80" spans="1:17" s="104" customFormat="1" ht="11.85" customHeight="1" x14ac:dyDescent="0.25">
      <c r="A80" s="169" t="s">
        <v>256</v>
      </c>
      <c r="B80" s="169"/>
      <c r="C80" s="169"/>
      <c r="D80" s="169" t="s">
        <v>257</v>
      </c>
      <c r="E80" s="169"/>
      <c r="F80" s="169"/>
      <c r="G80" s="169"/>
      <c r="H80" s="170" t="s">
        <v>167</v>
      </c>
      <c r="I80" s="170"/>
      <c r="J80" s="170"/>
      <c r="K80" s="170"/>
      <c r="L80" s="102">
        <v>505781.03</v>
      </c>
      <c r="M80" s="171">
        <v>-505781.03</v>
      </c>
      <c r="N80" s="171"/>
      <c r="O80" s="171"/>
      <c r="P80" s="171"/>
      <c r="Q80" s="171"/>
    </row>
    <row r="81" spans="1:17" s="104" customFormat="1" ht="11.85" customHeight="1" x14ac:dyDescent="0.25">
      <c r="A81" s="165" t="s">
        <v>258</v>
      </c>
      <c r="B81" s="165"/>
      <c r="C81" s="165"/>
      <c r="D81" s="165" t="s">
        <v>259</v>
      </c>
      <c r="E81" s="165"/>
      <c r="F81" s="165"/>
      <c r="G81" s="165"/>
      <c r="H81" s="166" t="s">
        <v>167</v>
      </c>
      <c r="I81" s="166"/>
      <c r="J81" s="166"/>
      <c r="K81" s="166"/>
      <c r="L81" s="97">
        <v>36338.58</v>
      </c>
      <c r="M81" s="167">
        <v>-36338.58</v>
      </c>
      <c r="N81" s="167"/>
      <c r="O81" s="167"/>
      <c r="P81" s="167"/>
      <c r="Q81" s="167"/>
    </row>
    <row r="82" spans="1:17" s="104" customFormat="1" ht="11.1" customHeight="1" x14ac:dyDescent="0.25">
      <c r="A82" s="165" t="s">
        <v>260</v>
      </c>
      <c r="B82" s="165"/>
      <c r="C82" s="165"/>
      <c r="D82" s="165" t="s">
        <v>261</v>
      </c>
      <c r="E82" s="165"/>
      <c r="F82" s="165"/>
      <c r="G82" s="165"/>
      <c r="H82" s="166" t="s">
        <v>167</v>
      </c>
      <c r="I82" s="166"/>
      <c r="J82" s="166"/>
      <c r="K82" s="166"/>
      <c r="L82" s="97">
        <v>3748</v>
      </c>
      <c r="M82" s="167">
        <v>-3748</v>
      </c>
      <c r="N82" s="167"/>
      <c r="O82" s="167"/>
      <c r="P82" s="167"/>
      <c r="Q82" s="167"/>
    </row>
    <row r="83" spans="1:17" s="104" customFormat="1" ht="11.85" customHeight="1" x14ac:dyDescent="0.25">
      <c r="A83" s="165" t="s">
        <v>262</v>
      </c>
      <c r="B83" s="165"/>
      <c r="C83" s="165"/>
      <c r="D83" s="165" t="s">
        <v>263</v>
      </c>
      <c r="E83" s="165"/>
      <c r="F83" s="165"/>
      <c r="G83" s="165"/>
      <c r="H83" s="166" t="s">
        <v>167</v>
      </c>
      <c r="I83" s="166"/>
      <c r="J83" s="166"/>
      <c r="K83" s="166"/>
      <c r="L83" s="97">
        <v>3720</v>
      </c>
      <c r="M83" s="167">
        <v>-3720</v>
      </c>
      <c r="N83" s="167"/>
      <c r="O83" s="167"/>
      <c r="P83" s="167"/>
      <c r="Q83" s="167"/>
    </row>
    <row r="84" spans="1:17" s="104" customFormat="1" ht="11.85" customHeight="1" x14ac:dyDescent="0.25">
      <c r="A84" s="165" t="s">
        <v>264</v>
      </c>
      <c r="B84" s="165"/>
      <c r="C84" s="165"/>
      <c r="D84" s="165" t="s">
        <v>122</v>
      </c>
      <c r="E84" s="165"/>
      <c r="F84" s="165"/>
      <c r="G84" s="165"/>
      <c r="H84" s="166" t="s">
        <v>167</v>
      </c>
      <c r="I84" s="166"/>
      <c r="J84" s="166"/>
      <c r="K84" s="166"/>
      <c r="L84" s="97">
        <v>6.17</v>
      </c>
      <c r="M84" s="167">
        <v>-6.17</v>
      </c>
      <c r="N84" s="167"/>
      <c r="O84" s="167"/>
      <c r="P84" s="167"/>
      <c r="Q84" s="167"/>
    </row>
    <row r="85" spans="1:17" s="104" customFormat="1" ht="11.85" customHeight="1" x14ac:dyDescent="0.25">
      <c r="A85" s="165" t="s">
        <v>265</v>
      </c>
      <c r="B85" s="165"/>
      <c r="C85" s="165"/>
      <c r="D85" s="165" t="s">
        <v>146</v>
      </c>
      <c r="E85" s="165"/>
      <c r="F85" s="165"/>
      <c r="G85" s="165"/>
      <c r="H85" s="166" t="s">
        <v>167</v>
      </c>
      <c r="I85" s="166"/>
      <c r="J85" s="166"/>
      <c r="K85" s="166"/>
      <c r="L85" s="97">
        <v>291.64999999999998</v>
      </c>
      <c r="M85" s="167">
        <v>-291.64999999999998</v>
      </c>
      <c r="N85" s="167"/>
      <c r="O85" s="167"/>
      <c r="P85" s="167"/>
      <c r="Q85" s="167"/>
    </row>
    <row r="86" spans="1:17" s="104" customFormat="1" ht="11.1" customHeight="1" x14ac:dyDescent="0.25">
      <c r="A86" s="173"/>
      <c r="B86" s="173"/>
      <c r="C86" s="173"/>
      <c r="D86" s="173"/>
      <c r="E86" s="174" t="s">
        <v>266</v>
      </c>
      <c r="F86" s="174"/>
      <c r="G86" s="174"/>
      <c r="H86" s="175">
        <v>0</v>
      </c>
      <c r="I86" s="175"/>
      <c r="J86" s="175"/>
      <c r="K86" s="175"/>
      <c r="L86" s="105">
        <v>549885.43000000005</v>
      </c>
      <c r="M86" s="175">
        <v>-549885.43000000005</v>
      </c>
      <c r="N86" s="175"/>
      <c r="O86" s="175"/>
      <c r="P86" s="175"/>
      <c r="Q86" s="175"/>
    </row>
    <row r="87" spans="1:17" s="104" customFormat="1" ht="5.85" customHeight="1" x14ac:dyDescent="0.25">
      <c r="A87" s="100"/>
      <c r="B87" s="100"/>
      <c r="C87" s="100"/>
      <c r="D87" s="100"/>
      <c r="E87" s="100"/>
      <c r="F87" s="100"/>
      <c r="G87" s="100"/>
      <c r="H87" s="100"/>
      <c r="I87" s="100"/>
      <c r="J87" s="100"/>
      <c r="K87" s="100"/>
      <c r="L87" s="100"/>
      <c r="M87" s="100"/>
      <c r="N87" s="100"/>
      <c r="O87" s="100"/>
      <c r="P87" s="100"/>
      <c r="Q87" s="100"/>
    </row>
    <row r="88" spans="1:17" s="104" customFormat="1" ht="23.45" customHeight="1" x14ac:dyDescent="0.25">
      <c r="A88" s="182" t="s">
        <v>267</v>
      </c>
      <c r="B88" s="182"/>
      <c r="C88" s="182"/>
      <c r="D88" s="182"/>
      <c r="E88" s="182"/>
      <c r="F88" s="182"/>
      <c r="G88" s="182"/>
      <c r="H88" s="183">
        <v>710499.31</v>
      </c>
      <c r="I88" s="183"/>
      <c r="J88" s="183"/>
      <c r="K88" s="183"/>
      <c r="L88" s="106">
        <v>710499.31</v>
      </c>
      <c r="M88" s="183">
        <v>0</v>
      </c>
      <c r="N88" s="183"/>
      <c r="O88" s="183"/>
      <c r="P88" s="183"/>
      <c r="Q88" s="183"/>
    </row>
    <row r="89" spans="1:17" s="104" customFormat="1" ht="5.85" customHeight="1" x14ac:dyDescent="0.25">
      <c r="A89" s="100"/>
      <c r="B89" s="100"/>
      <c r="C89" s="100"/>
      <c r="D89" s="100"/>
      <c r="E89" s="100"/>
      <c r="F89" s="100"/>
      <c r="G89" s="100"/>
      <c r="H89" s="100"/>
      <c r="I89" s="100"/>
      <c r="J89" s="100"/>
      <c r="K89" s="100"/>
      <c r="L89" s="100"/>
      <c r="M89" s="100"/>
      <c r="N89" s="100"/>
      <c r="O89" s="100"/>
      <c r="P89" s="100"/>
      <c r="Q89" s="100"/>
    </row>
    <row r="90" spans="1:17" s="104" customFormat="1" ht="16.899999999999999" customHeight="1" x14ac:dyDescent="0.25">
      <c r="A90" s="178" t="s">
        <v>268</v>
      </c>
      <c r="B90" s="178"/>
      <c r="C90" s="178"/>
      <c r="D90" s="178"/>
      <c r="E90" s="178"/>
      <c r="F90" s="178"/>
      <c r="G90" s="178"/>
      <c r="H90" s="179">
        <v>162801.26</v>
      </c>
      <c r="I90" s="179"/>
      <c r="J90" s="179"/>
      <c r="K90" s="179"/>
      <c r="L90" s="107">
        <v>133830.29</v>
      </c>
      <c r="M90" s="179">
        <v>28970.97</v>
      </c>
      <c r="N90" s="179"/>
      <c r="O90" s="179"/>
      <c r="P90" s="179"/>
      <c r="Q90" s="179"/>
    </row>
    <row r="91" spans="1:17" s="104" customFormat="1" ht="17.649999999999999" customHeight="1" x14ac:dyDescent="0.25">
      <c r="A91" s="180" t="s">
        <v>269</v>
      </c>
      <c r="B91" s="180"/>
      <c r="C91" s="180"/>
      <c r="D91" s="180"/>
      <c r="E91" s="180"/>
      <c r="F91" s="180"/>
      <c r="G91" s="180"/>
      <c r="H91" s="181">
        <v>547698.05000000005</v>
      </c>
      <c r="I91" s="181"/>
      <c r="J91" s="181"/>
      <c r="K91" s="181"/>
      <c r="L91" s="108">
        <v>576669.02</v>
      </c>
      <c r="M91" s="181">
        <v>-28970.97</v>
      </c>
      <c r="N91" s="181"/>
      <c r="O91" s="181"/>
      <c r="P91" s="181"/>
      <c r="Q91" s="181"/>
    </row>
    <row r="92" spans="1:17" s="104" customFormat="1" ht="73.5" customHeight="1" x14ac:dyDescent="0.25">
      <c r="A92" s="101"/>
      <c r="B92" s="101"/>
      <c r="C92" s="101"/>
      <c r="D92" s="101"/>
      <c r="E92" s="101"/>
      <c r="F92" s="101"/>
      <c r="G92" s="101"/>
      <c r="H92" s="101"/>
      <c r="I92" s="101"/>
      <c r="J92" s="101"/>
      <c r="K92" s="101"/>
      <c r="L92" s="101"/>
      <c r="M92" s="101"/>
      <c r="N92" s="101"/>
      <c r="O92" s="101"/>
      <c r="P92" s="101"/>
      <c r="Q92" s="101"/>
    </row>
    <row r="93" spans="1:17" ht="73.5" customHeight="1" x14ac:dyDescent="0.25"/>
    <row r="94" spans="1:17" ht="73.5" customHeight="1" x14ac:dyDescent="0.25"/>
    <row r="95" spans="1:17" ht="73.5" customHeight="1" x14ac:dyDescent="0.25"/>
    <row r="96" spans="1:17" ht="57.4" customHeight="1" x14ac:dyDescent="0.25"/>
    <row r="97" spans="16:17" ht="57.4" customHeight="1" x14ac:dyDescent="0.25"/>
    <row r="98" spans="16:17" ht="11.85" customHeight="1" x14ac:dyDescent="0.25">
      <c r="P98" s="177" t="s">
        <v>270</v>
      </c>
      <c r="Q98" s="177"/>
    </row>
  </sheetData>
  <mergeCells count="296">
    <mergeCell ref="P98:Q98"/>
    <mergeCell ref="A90:G90"/>
    <mergeCell ref="H90:K90"/>
    <mergeCell ref="M90:Q90"/>
    <mergeCell ref="A91:G91"/>
    <mergeCell ref="H91:K91"/>
    <mergeCell ref="M91:Q91"/>
    <mergeCell ref="A86:D86"/>
    <mergeCell ref="E86:G86"/>
    <mergeCell ref="H86:K86"/>
    <mergeCell ref="M86:Q86"/>
    <mergeCell ref="A88:G88"/>
    <mergeCell ref="H88:K88"/>
    <mergeCell ref="M88:Q88"/>
    <mergeCell ref="A84:C84"/>
    <mergeCell ref="D84:G84"/>
    <mergeCell ref="H84:K84"/>
    <mergeCell ref="M84:Q84"/>
    <mergeCell ref="A85:C85"/>
    <mergeCell ref="D85:G85"/>
    <mergeCell ref="H85:K85"/>
    <mergeCell ref="M85:Q85"/>
    <mergeCell ref="A82:C82"/>
    <mergeCell ref="D82:G82"/>
    <mergeCell ref="H82:K82"/>
    <mergeCell ref="M82:Q82"/>
    <mergeCell ref="A83:C83"/>
    <mergeCell ref="D83:G83"/>
    <mergeCell ref="H83:K83"/>
    <mergeCell ref="M83:Q83"/>
    <mergeCell ref="A80:C80"/>
    <mergeCell ref="D80:G80"/>
    <mergeCell ref="H80:K80"/>
    <mergeCell ref="M80:Q80"/>
    <mergeCell ref="A81:C81"/>
    <mergeCell ref="D81:G81"/>
    <mergeCell ref="H81:K81"/>
    <mergeCell ref="M81:Q81"/>
    <mergeCell ref="A78:C78"/>
    <mergeCell ref="D78:G78"/>
    <mergeCell ref="H78:K78"/>
    <mergeCell ref="M78:Q78"/>
    <mergeCell ref="A79:D79"/>
    <mergeCell ref="E79:G79"/>
    <mergeCell ref="H79:K79"/>
    <mergeCell ref="M79:Q79"/>
    <mergeCell ref="A76:C76"/>
    <mergeCell ref="D76:G76"/>
    <mergeCell ref="H76:K76"/>
    <mergeCell ref="M76:Q76"/>
    <mergeCell ref="A77:C77"/>
    <mergeCell ref="D77:G77"/>
    <mergeCell ref="H77:K77"/>
    <mergeCell ref="M77:Q77"/>
    <mergeCell ref="A74:C74"/>
    <mergeCell ref="D74:G74"/>
    <mergeCell ref="H74:K74"/>
    <mergeCell ref="M74:Q74"/>
    <mergeCell ref="A75:C75"/>
    <mergeCell ref="D75:G75"/>
    <mergeCell ref="H75:K75"/>
    <mergeCell ref="M75:Q75"/>
    <mergeCell ref="A70:Q70"/>
    <mergeCell ref="A71:C71"/>
    <mergeCell ref="D71:J71"/>
    <mergeCell ref="A72:C72"/>
    <mergeCell ref="D72:F72"/>
    <mergeCell ref="A73:E73"/>
    <mergeCell ref="F73:H73"/>
    <mergeCell ref="P64:Q64"/>
    <mergeCell ref="A65:G65"/>
    <mergeCell ref="J65:M65"/>
    <mergeCell ref="O65:Q65"/>
    <mergeCell ref="A67:Q67"/>
    <mergeCell ref="A69:Q69"/>
    <mergeCell ref="A61:C61"/>
    <mergeCell ref="D61:G61"/>
    <mergeCell ref="H61:K61"/>
    <mergeCell ref="M61:Q61"/>
    <mergeCell ref="A62:C62"/>
    <mergeCell ref="D62:G62"/>
    <mergeCell ref="H62:K62"/>
    <mergeCell ref="M62:Q62"/>
    <mergeCell ref="A59:C59"/>
    <mergeCell ref="D59:G59"/>
    <mergeCell ref="H59:K59"/>
    <mergeCell ref="M59:Q59"/>
    <mergeCell ref="A60:C60"/>
    <mergeCell ref="D60:G60"/>
    <mergeCell ref="H60:K60"/>
    <mergeCell ref="M60:Q60"/>
    <mergeCell ref="A57:C57"/>
    <mergeCell ref="D57:G57"/>
    <mergeCell ref="H57:K57"/>
    <mergeCell ref="M57:Q57"/>
    <mergeCell ref="A58:C58"/>
    <mergeCell ref="D58:G58"/>
    <mergeCell ref="H58:K58"/>
    <mergeCell ref="M58:Q58"/>
    <mergeCell ref="A55:C55"/>
    <mergeCell ref="D55:G55"/>
    <mergeCell ref="H55:K55"/>
    <mergeCell ref="M55:Q55"/>
    <mergeCell ref="A56:C56"/>
    <mergeCell ref="D56:G56"/>
    <mergeCell ref="H56:K56"/>
    <mergeCell ref="M56:Q56"/>
    <mergeCell ref="A53:C53"/>
    <mergeCell ref="D53:G53"/>
    <mergeCell ref="H53:K53"/>
    <mergeCell ref="M53:Q53"/>
    <mergeCell ref="A54:C54"/>
    <mergeCell ref="D54:G54"/>
    <mergeCell ref="H54:K54"/>
    <mergeCell ref="M54:Q54"/>
    <mergeCell ref="A51:C51"/>
    <mergeCell ref="D51:G51"/>
    <mergeCell ref="H51:K51"/>
    <mergeCell ref="M51:Q51"/>
    <mergeCell ref="A52:C52"/>
    <mergeCell ref="D52:G52"/>
    <mergeCell ref="H52:K52"/>
    <mergeCell ref="M52:Q52"/>
    <mergeCell ref="A49:C49"/>
    <mergeCell ref="D49:G49"/>
    <mergeCell ref="H49:K49"/>
    <mergeCell ref="M49:Q49"/>
    <mergeCell ref="A50:C50"/>
    <mergeCell ref="D50:G50"/>
    <mergeCell ref="H50:K50"/>
    <mergeCell ref="M50:Q50"/>
    <mergeCell ref="A47:C47"/>
    <mergeCell ref="D47:G47"/>
    <mergeCell ref="H47:K47"/>
    <mergeCell ref="M47:Q47"/>
    <mergeCell ref="A48:C48"/>
    <mergeCell ref="D48:G48"/>
    <mergeCell ref="H48:K48"/>
    <mergeCell ref="M48:Q48"/>
    <mergeCell ref="A45:C45"/>
    <mergeCell ref="D45:G45"/>
    <mergeCell ref="H45:K45"/>
    <mergeCell ref="M45:Q45"/>
    <mergeCell ref="A46:C46"/>
    <mergeCell ref="D46:G46"/>
    <mergeCell ref="H46:K46"/>
    <mergeCell ref="M46:Q46"/>
    <mergeCell ref="A43:C43"/>
    <mergeCell ref="D43:G43"/>
    <mergeCell ref="H43:K43"/>
    <mergeCell ref="M43:Q43"/>
    <mergeCell ref="A44:C44"/>
    <mergeCell ref="D44:G44"/>
    <mergeCell ref="H44:K44"/>
    <mergeCell ref="M44:Q44"/>
    <mergeCell ref="A41:C41"/>
    <mergeCell ref="D41:G41"/>
    <mergeCell ref="H41:K41"/>
    <mergeCell ref="M41:Q41"/>
    <mergeCell ref="A42:C42"/>
    <mergeCell ref="D42:G42"/>
    <mergeCell ref="H42:K42"/>
    <mergeCell ref="M42:Q42"/>
    <mergeCell ref="A39:C39"/>
    <mergeCell ref="D39:G39"/>
    <mergeCell ref="H39:K39"/>
    <mergeCell ref="M39:Q39"/>
    <mergeCell ref="A40:D40"/>
    <mergeCell ref="E40:G40"/>
    <mergeCell ref="H40:K40"/>
    <mergeCell ref="M40:Q40"/>
    <mergeCell ref="A37:D37"/>
    <mergeCell ref="E37:G37"/>
    <mergeCell ref="H37:K37"/>
    <mergeCell ref="M37:Q37"/>
    <mergeCell ref="A38:C38"/>
    <mergeCell ref="D38:G38"/>
    <mergeCell ref="H38:K38"/>
    <mergeCell ref="M38:Q38"/>
    <mergeCell ref="A35:C35"/>
    <mergeCell ref="D35:G35"/>
    <mergeCell ref="H35:K35"/>
    <mergeCell ref="M35:Q35"/>
    <mergeCell ref="A36:C36"/>
    <mergeCell ref="D36:G36"/>
    <mergeCell ref="H36:K36"/>
    <mergeCell ref="M36:Q36"/>
    <mergeCell ref="A33:C33"/>
    <mergeCell ref="D33:G33"/>
    <mergeCell ref="H33:K33"/>
    <mergeCell ref="M33:Q33"/>
    <mergeCell ref="A34:C34"/>
    <mergeCell ref="D34:G34"/>
    <mergeCell ref="H34:K34"/>
    <mergeCell ref="M34:Q34"/>
    <mergeCell ref="A31:C31"/>
    <mergeCell ref="D31:G31"/>
    <mergeCell ref="H31:K31"/>
    <mergeCell ref="M31:Q31"/>
    <mergeCell ref="A32:C32"/>
    <mergeCell ref="D32:G32"/>
    <mergeCell ref="H32:K32"/>
    <mergeCell ref="M32:Q32"/>
    <mergeCell ref="A29:C29"/>
    <mergeCell ref="D29:G29"/>
    <mergeCell ref="H29:K29"/>
    <mergeCell ref="M29:Q29"/>
    <mergeCell ref="A30:C30"/>
    <mergeCell ref="D30:G30"/>
    <mergeCell ref="H30:K30"/>
    <mergeCell ref="M30:Q30"/>
    <mergeCell ref="A27:C27"/>
    <mergeCell ref="D27:G27"/>
    <mergeCell ref="H27:K27"/>
    <mergeCell ref="M27:Q27"/>
    <mergeCell ref="A28:D28"/>
    <mergeCell ref="E28:G28"/>
    <mergeCell ref="H28:K28"/>
    <mergeCell ref="M28:Q28"/>
    <mergeCell ref="A25:D25"/>
    <mergeCell ref="E25:G25"/>
    <mergeCell ref="H25:K25"/>
    <mergeCell ref="M25:Q25"/>
    <mergeCell ref="A26:C26"/>
    <mergeCell ref="D26:G26"/>
    <mergeCell ref="H26:K26"/>
    <mergeCell ref="M26:Q26"/>
    <mergeCell ref="A23:C23"/>
    <mergeCell ref="D23:G23"/>
    <mergeCell ref="H23:K23"/>
    <mergeCell ref="M23:Q23"/>
    <mergeCell ref="A24:C24"/>
    <mergeCell ref="D24:G24"/>
    <mergeCell ref="H24:K24"/>
    <mergeCell ref="M24:Q24"/>
    <mergeCell ref="A21:C21"/>
    <mergeCell ref="D21:G21"/>
    <mergeCell ref="H21:K21"/>
    <mergeCell ref="M21:Q21"/>
    <mergeCell ref="A22:C22"/>
    <mergeCell ref="D22:G22"/>
    <mergeCell ref="H22:K22"/>
    <mergeCell ref="M22:Q22"/>
    <mergeCell ref="A19:C19"/>
    <mergeCell ref="D19:G19"/>
    <mergeCell ref="H19:K19"/>
    <mergeCell ref="M19:Q19"/>
    <mergeCell ref="A20:C20"/>
    <mergeCell ref="D20:G20"/>
    <mergeCell ref="H20:K20"/>
    <mergeCell ref="M20:Q20"/>
    <mergeCell ref="A17:C17"/>
    <mergeCell ref="D17:G17"/>
    <mergeCell ref="H17:K17"/>
    <mergeCell ref="M17:Q17"/>
    <mergeCell ref="A18:C18"/>
    <mergeCell ref="D18:G18"/>
    <mergeCell ref="H18:K18"/>
    <mergeCell ref="M18:Q18"/>
    <mergeCell ref="A15:D15"/>
    <mergeCell ref="E15:G15"/>
    <mergeCell ref="H15:K15"/>
    <mergeCell ref="M15:Q15"/>
    <mergeCell ref="A16:C16"/>
    <mergeCell ref="D16:G16"/>
    <mergeCell ref="H16:K16"/>
    <mergeCell ref="M16:Q16"/>
    <mergeCell ref="A13:C13"/>
    <mergeCell ref="D13:G13"/>
    <mergeCell ref="H13:K13"/>
    <mergeCell ref="M13:Q13"/>
    <mergeCell ref="A14:C14"/>
    <mergeCell ref="D14:G14"/>
    <mergeCell ref="H14:K14"/>
    <mergeCell ref="M14:Q14"/>
    <mergeCell ref="A11:C11"/>
    <mergeCell ref="D11:G11"/>
    <mergeCell ref="H11:K11"/>
    <mergeCell ref="M11:Q11"/>
    <mergeCell ref="A12:C12"/>
    <mergeCell ref="D12:G12"/>
    <mergeCell ref="H12:K12"/>
    <mergeCell ref="M12:Q12"/>
    <mergeCell ref="A7:Q7"/>
    <mergeCell ref="A8:C8"/>
    <mergeCell ref="D8:J8"/>
    <mergeCell ref="A9:C9"/>
    <mergeCell ref="D9:F9"/>
    <mergeCell ref="A10:E10"/>
    <mergeCell ref="F10:H10"/>
    <mergeCell ref="A1:G1"/>
    <mergeCell ref="J1:M1"/>
    <mergeCell ref="O1:Q1"/>
    <mergeCell ref="B3:P3"/>
    <mergeCell ref="A4:Q4"/>
    <mergeCell ref="A6:Q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AE04-10DC-4EC8-876D-E9F38EE9CACE}">
  <dimension ref="A1:Q111"/>
  <sheetViews>
    <sheetView workbookViewId="0">
      <selection activeCell="U17" sqref="U17"/>
    </sheetView>
  </sheetViews>
  <sheetFormatPr baseColWidth="10" defaultRowHeight="15.75" x14ac:dyDescent="0.25"/>
  <cols>
    <col min="1" max="1" width="5.75" customWidth="1"/>
    <col min="2" max="2" width="1.375" customWidth="1"/>
    <col min="3" max="3" width="8.875" customWidth="1"/>
    <col min="4" max="4" width="6.25" customWidth="1"/>
    <col min="5" max="5" width="3.5" customWidth="1"/>
    <col min="6" max="6" width="16" customWidth="1"/>
    <col min="7" max="7" width="2.75" customWidth="1"/>
    <col min="8" max="8" width="7.125" customWidth="1"/>
    <col min="9" max="9" width="0.875" customWidth="1"/>
    <col min="10" max="10" width="0.75" customWidth="1"/>
    <col min="11" max="11" width="4.5" customWidth="1"/>
    <col min="12" max="12" width="13.25" customWidth="1"/>
    <col min="13" max="13" width="3.5" customWidth="1"/>
    <col min="14" max="14" width="0.875" customWidth="1"/>
    <col min="15" max="15" width="1.75" customWidth="1"/>
    <col min="16" max="16" width="1.375" customWidth="1"/>
    <col min="17" max="17" width="5.75" customWidth="1"/>
    <col min="18" max="256" width="8" customWidth="1"/>
    <col min="257" max="257" width="5.75" customWidth="1"/>
    <col min="258" max="258" width="1.375" customWidth="1"/>
    <col min="259" max="259" width="8.875" customWidth="1"/>
    <col min="260" max="260" width="6.25" customWidth="1"/>
    <col min="261" max="261" width="3.5" customWidth="1"/>
    <col min="262" max="262" width="16" customWidth="1"/>
    <col min="263" max="263" width="2.75" customWidth="1"/>
    <col min="264" max="264" width="7.125" customWidth="1"/>
    <col min="265" max="265" width="0.875" customWidth="1"/>
    <col min="266" max="266" width="0.75" customWidth="1"/>
    <col min="267" max="267" width="4.5" customWidth="1"/>
    <col min="268" max="268" width="13.25" customWidth="1"/>
    <col min="269" max="269" width="3.5" customWidth="1"/>
    <col min="270" max="270" width="0.875" customWidth="1"/>
    <col min="271" max="271" width="1.75" customWidth="1"/>
    <col min="272" max="272" width="1.375" customWidth="1"/>
    <col min="273" max="273" width="5.75" customWidth="1"/>
    <col min="274" max="512" width="8" customWidth="1"/>
    <col min="513" max="513" width="5.75" customWidth="1"/>
    <col min="514" max="514" width="1.375" customWidth="1"/>
    <col min="515" max="515" width="8.875" customWidth="1"/>
    <col min="516" max="516" width="6.25" customWidth="1"/>
    <col min="517" max="517" width="3.5" customWidth="1"/>
    <col min="518" max="518" width="16" customWidth="1"/>
    <col min="519" max="519" width="2.75" customWidth="1"/>
    <col min="520" max="520" width="7.125" customWidth="1"/>
    <col min="521" max="521" width="0.875" customWidth="1"/>
    <col min="522" max="522" width="0.75" customWidth="1"/>
    <col min="523" max="523" width="4.5" customWidth="1"/>
    <col min="524" max="524" width="13.25" customWidth="1"/>
    <col min="525" max="525" width="3.5" customWidth="1"/>
    <col min="526" max="526" width="0.875" customWidth="1"/>
    <col min="527" max="527" width="1.75" customWidth="1"/>
    <col min="528" max="528" width="1.375" customWidth="1"/>
    <col min="529" max="529" width="5.75" customWidth="1"/>
    <col min="530" max="768" width="8" customWidth="1"/>
    <col min="769" max="769" width="5.75" customWidth="1"/>
    <col min="770" max="770" width="1.375" customWidth="1"/>
    <col min="771" max="771" width="8.875" customWidth="1"/>
    <col min="772" max="772" width="6.25" customWidth="1"/>
    <col min="773" max="773" width="3.5" customWidth="1"/>
    <col min="774" max="774" width="16" customWidth="1"/>
    <col min="775" max="775" width="2.75" customWidth="1"/>
    <col min="776" max="776" width="7.125" customWidth="1"/>
    <col min="777" max="777" width="0.875" customWidth="1"/>
    <col min="778" max="778" width="0.75" customWidth="1"/>
    <col min="779" max="779" width="4.5" customWidth="1"/>
    <col min="780" max="780" width="13.25" customWidth="1"/>
    <col min="781" max="781" width="3.5" customWidth="1"/>
    <col min="782" max="782" width="0.875" customWidth="1"/>
    <col min="783" max="783" width="1.75" customWidth="1"/>
    <col min="784" max="784" width="1.375" customWidth="1"/>
    <col min="785" max="785" width="5.75" customWidth="1"/>
    <col min="786" max="1024" width="8" customWidth="1"/>
    <col min="1025" max="1025" width="5.75" customWidth="1"/>
    <col min="1026" max="1026" width="1.375" customWidth="1"/>
    <col min="1027" max="1027" width="8.875" customWidth="1"/>
    <col min="1028" max="1028" width="6.25" customWidth="1"/>
    <col min="1029" max="1029" width="3.5" customWidth="1"/>
    <col min="1030" max="1030" width="16" customWidth="1"/>
    <col min="1031" max="1031" width="2.75" customWidth="1"/>
    <col min="1032" max="1032" width="7.125" customWidth="1"/>
    <col min="1033" max="1033" width="0.875" customWidth="1"/>
    <col min="1034" max="1034" width="0.75" customWidth="1"/>
    <col min="1035" max="1035" width="4.5" customWidth="1"/>
    <col min="1036" max="1036" width="13.25" customWidth="1"/>
    <col min="1037" max="1037" width="3.5" customWidth="1"/>
    <col min="1038" max="1038" width="0.875" customWidth="1"/>
    <col min="1039" max="1039" width="1.75" customWidth="1"/>
    <col min="1040" max="1040" width="1.375" customWidth="1"/>
    <col min="1041" max="1041" width="5.75" customWidth="1"/>
    <col min="1042" max="1280" width="8" customWidth="1"/>
    <col min="1281" max="1281" width="5.75" customWidth="1"/>
    <col min="1282" max="1282" width="1.375" customWidth="1"/>
    <col min="1283" max="1283" width="8.875" customWidth="1"/>
    <col min="1284" max="1284" width="6.25" customWidth="1"/>
    <col min="1285" max="1285" width="3.5" customWidth="1"/>
    <col min="1286" max="1286" width="16" customWidth="1"/>
    <col min="1287" max="1287" width="2.75" customWidth="1"/>
    <col min="1288" max="1288" width="7.125" customWidth="1"/>
    <col min="1289" max="1289" width="0.875" customWidth="1"/>
    <col min="1290" max="1290" width="0.75" customWidth="1"/>
    <col min="1291" max="1291" width="4.5" customWidth="1"/>
    <col min="1292" max="1292" width="13.25" customWidth="1"/>
    <col min="1293" max="1293" width="3.5" customWidth="1"/>
    <col min="1294" max="1294" width="0.875" customWidth="1"/>
    <col min="1295" max="1295" width="1.75" customWidth="1"/>
    <col min="1296" max="1296" width="1.375" customWidth="1"/>
    <col min="1297" max="1297" width="5.75" customWidth="1"/>
    <col min="1298" max="1536" width="8" customWidth="1"/>
    <col min="1537" max="1537" width="5.75" customWidth="1"/>
    <col min="1538" max="1538" width="1.375" customWidth="1"/>
    <col min="1539" max="1539" width="8.875" customWidth="1"/>
    <col min="1540" max="1540" width="6.25" customWidth="1"/>
    <col min="1541" max="1541" width="3.5" customWidth="1"/>
    <col min="1542" max="1542" width="16" customWidth="1"/>
    <col min="1543" max="1543" width="2.75" customWidth="1"/>
    <col min="1544" max="1544" width="7.125" customWidth="1"/>
    <col min="1545" max="1545" width="0.875" customWidth="1"/>
    <col min="1546" max="1546" width="0.75" customWidth="1"/>
    <col min="1547" max="1547" width="4.5" customWidth="1"/>
    <col min="1548" max="1548" width="13.25" customWidth="1"/>
    <col min="1549" max="1549" width="3.5" customWidth="1"/>
    <col min="1550" max="1550" width="0.875" customWidth="1"/>
    <col min="1551" max="1551" width="1.75" customWidth="1"/>
    <col min="1552" max="1552" width="1.375" customWidth="1"/>
    <col min="1553" max="1553" width="5.75" customWidth="1"/>
    <col min="1554" max="1792" width="8" customWidth="1"/>
    <col min="1793" max="1793" width="5.75" customWidth="1"/>
    <col min="1794" max="1794" width="1.375" customWidth="1"/>
    <col min="1795" max="1795" width="8.875" customWidth="1"/>
    <col min="1796" max="1796" width="6.25" customWidth="1"/>
    <col min="1797" max="1797" width="3.5" customWidth="1"/>
    <col min="1798" max="1798" width="16" customWidth="1"/>
    <col min="1799" max="1799" width="2.75" customWidth="1"/>
    <col min="1800" max="1800" width="7.125" customWidth="1"/>
    <col min="1801" max="1801" width="0.875" customWidth="1"/>
    <col min="1802" max="1802" width="0.75" customWidth="1"/>
    <col min="1803" max="1803" width="4.5" customWidth="1"/>
    <col min="1804" max="1804" width="13.25" customWidth="1"/>
    <col min="1805" max="1805" width="3.5" customWidth="1"/>
    <col min="1806" max="1806" width="0.875" customWidth="1"/>
    <col min="1807" max="1807" width="1.75" customWidth="1"/>
    <col min="1808" max="1808" width="1.375" customWidth="1"/>
    <col min="1809" max="1809" width="5.75" customWidth="1"/>
    <col min="1810" max="2048" width="8" customWidth="1"/>
    <col min="2049" max="2049" width="5.75" customWidth="1"/>
    <col min="2050" max="2050" width="1.375" customWidth="1"/>
    <col min="2051" max="2051" width="8.875" customWidth="1"/>
    <col min="2052" max="2052" width="6.25" customWidth="1"/>
    <col min="2053" max="2053" width="3.5" customWidth="1"/>
    <col min="2054" max="2054" width="16" customWidth="1"/>
    <col min="2055" max="2055" width="2.75" customWidth="1"/>
    <col min="2056" max="2056" width="7.125" customWidth="1"/>
    <col min="2057" max="2057" width="0.875" customWidth="1"/>
    <col min="2058" max="2058" width="0.75" customWidth="1"/>
    <col min="2059" max="2059" width="4.5" customWidth="1"/>
    <col min="2060" max="2060" width="13.25" customWidth="1"/>
    <col min="2061" max="2061" width="3.5" customWidth="1"/>
    <col min="2062" max="2062" width="0.875" customWidth="1"/>
    <col min="2063" max="2063" width="1.75" customWidth="1"/>
    <col min="2064" max="2064" width="1.375" customWidth="1"/>
    <col min="2065" max="2065" width="5.75" customWidth="1"/>
    <col min="2066" max="2304" width="8" customWidth="1"/>
    <col min="2305" max="2305" width="5.75" customWidth="1"/>
    <col min="2306" max="2306" width="1.375" customWidth="1"/>
    <col min="2307" max="2307" width="8.875" customWidth="1"/>
    <col min="2308" max="2308" width="6.25" customWidth="1"/>
    <col min="2309" max="2309" width="3.5" customWidth="1"/>
    <col min="2310" max="2310" width="16" customWidth="1"/>
    <col min="2311" max="2311" width="2.75" customWidth="1"/>
    <col min="2312" max="2312" width="7.125" customWidth="1"/>
    <col min="2313" max="2313" width="0.875" customWidth="1"/>
    <col min="2314" max="2314" width="0.75" customWidth="1"/>
    <col min="2315" max="2315" width="4.5" customWidth="1"/>
    <col min="2316" max="2316" width="13.25" customWidth="1"/>
    <col min="2317" max="2317" width="3.5" customWidth="1"/>
    <col min="2318" max="2318" width="0.875" customWidth="1"/>
    <col min="2319" max="2319" width="1.75" customWidth="1"/>
    <col min="2320" max="2320" width="1.375" customWidth="1"/>
    <col min="2321" max="2321" width="5.75" customWidth="1"/>
    <col min="2322" max="2560" width="8" customWidth="1"/>
    <col min="2561" max="2561" width="5.75" customWidth="1"/>
    <col min="2562" max="2562" width="1.375" customWidth="1"/>
    <col min="2563" max="2563" width="8.875" customWidth="1"/>
    <col min="2564" max="2564" width="6.25" customWidth="1"/>
    <col min="2565" max="2565" width="3.5" customWidth="1"/>
    <col min="2566" max="2566" width="16" customWidth="1"/>
    <col min="2567" max="2567" width="2.75" customWidth="1"/>
    <col min="2568" max="2568" width="7.125" customWidth="1"/>
    <col min="2569" max="2569" width="0.875" customWidth="1"/>
    <col min="2570" max="2570" width="0.75" customWidth="1"/>
    <col min="2571" max="2571" width="4.5" customWidth="1"/>
    <col min="2572" max="2572" width="13.25" customWidth="1"/>
    <col min="2573" max="2573" width="3.5" customWidth="1"/>
    <col min="2574" max="2574" width="0.875" customWidth="1"/>
    <col min="2575" max="2575" width="1.75" customWidth="1"/>
    <col min="2576" max="2576" width="1.375" customWidth="1"/>
    <col min="2577" max="2577" width="5.75" customWidth="1"/>
    <col min="2578" max="2816" width="8" customWidth="1"/>
    <col min="2817" max="2817" width="5.75" customWidth="1"/>
    <col min="2818" max="2818" width="1.375" customWidth="1"/>
    <col min="2819" max="2819" width="8.875" customWidth="1"/>
    <col min="2820" max="2820" width="6.25" customWidth="1"/>
    <col min="2821" max="2821" width="3.5" customWidth="1"/>
    <col min="2822" max="2822" width="16" customWidth="1"/>
    <col min="2823" max="2823" width="2.75" customWidth="1"/>
    <col min="2824" max="2824" width="7.125" customWidth="1"/>
    <col min="2825" max="2825" width="0.875" customWidth="1"/>
    <col min="2826" max="2826" width="0.75" customWidth="1"/>
    <col min="2827" max="2827" width="4.5" customWidth="1"/>
    <col min="2828" max="2828" width="13.25" customWidth="1"/>
    <col min="2829" max="2829" width="3.5" customWidth="1"/>
    <col min="2830" max="2830" width="0.875" customWidth="1"/>
    <col min="2831" max="2831" width="1.75" customWidth="1"/>
    <col min="2832" max="2832" width="1.375" customWidth="1"/>
    <col min="2833" max="2833" width="5.75" customWidth="1"/>
    <col min="2834" max="3072" width="8" customWidth="1"/>
    <col min="3073" max="3073" width="5.75" customWidth="1"/>
    <col min="3074" max="3074" width="1.375" customWidth="1"/>
    <col min="3075" max="3075" width="8.875" customWidth="1"/>
    <col min="3076" max="3076" width="6.25" customWidth="1"/>
    <col min="3077" max="3077" width="3.5" customWidth="1"/>
    <col min="3078" max="3078" width="16" customWidth="1"/>
    <col min="3079" max="3079" width="2.75" customWidth="1"/>
    <col min="3080" max="3080" width="7.125" customWidth="1"/>
    <col min="3081" max="3081" width="0.875" customWidth="1"/>
    <col min="3082" max="3082" width="0.75" customWidth="1"/>
    <col min="3083" max="3083" width="4.5" customWidth="1"/>
    <col min="3084" max="3084" width="13.25" customWidth="1"/>
    <col min="3085" max="3085" width="3.5" customWidth="1"/>
    <col min="3086" max="3086" width="0.875" customWidth="1"/>
    <col min="3087" max="3087" width="1.75" customWidth="1"/>
    <col min="3088" max="3088" width="1.375" customWidth="1"/>
    <col min="3089" max="3089" width="5.75" customWidth="1"/>
    <col min="3090" max="3328" width="8" customWidth="1"/>
    <col min="3329" max="3329" width="5.75" customWidth="1"/>
    <col min="3330" max="3330" width="1.375" customWidth="1"/>
    <col min="3331" max="3331" width="8.875" customWidth="1"/>
    <col min="3332" max="3332" width="6.25" customWidth="1"/>
    <col min="3333" max="3333" width="3.5" customWidth="1"/>
    <col min="3334" max="3334" width="16" customWidth="1"/>
    <col min="3335" max="3335" width="2.75" customWidth="1"/>
    <col min="3336" max="3336" width="7.125" customWidth="1"/>
    <col min="3337" max="3337" width="0.875" customWidth="1"/>
    <col min="3338" max="3338" width="0.75" customWidth="1"/>
    <col min="3339" max="3339" width="4.5" customWidth="1"/>
    <col min="3340" max="3340" width="13.25" customWidth="1"/>
    <col min="3341" max="3341" width="3.5" customWidth="1"/>
    <col min="3342" max="3342" width="0.875" customWidth="1"/>
    <col min="3343" max="3343" width="1.75" customWidth="1"/>
    <col min="3344" max="3344" width="1.375" customWidth="1"/>
    <col min="3345" max="3345" width="5.75" customWidth="1"/>
    <col min="3346" max="3584" width="8" customWidth="1"/>
    <col min="3585" max="3585" width="5.75" customWidth="1"/>
    <col min="3586" max="3586" width="1.375" customWidth="1"/>
    <col min="3587" max="3587" width="8.875" customWidth="1"/>
    <col min="3588" max="3588" width="6.25" customWidth="1"/>
    <col min="3589" max="3589" width="3.5" customWidth="1"/>
    <col min="3590" max="3590" width="16" customWidth="1"/>
    <col min="3591" max="3591" width="2.75" customWidth="1"/>
    <col min="3592" max="3592" width="7.125" customWidth="1"/>
    <col min="3593" max="3593" width="0.875" customWidth="1"/>
    <col min="3594" max="3594" width="0.75" customWidth="1"/>
    <col min="3595" max="3595" width="4.5" customWidth="1"/>
    <col min="3596" max="3596" width="13.25" customWidth="1"/>
    <col min="3597" max="3597" width="3.5" customWidth="1"/>
    <col min="3598" max="3598" width="0.875" customWidth="1"/>
    <col min="3599" max="3599" width="1.75" customWidth="1"/>
    <col min="3600" max="3600" width="1.375" customWidth="1"/>
    <col min="3601" max="3601" width="5.75" customWidth="1"/>
    <col min="3602" max="3840" width="8" customWidth="1"/>
    <col min="3841" max="3841" width="5.75" customWidth="1"/>
    <col min="3842" max="3842" width="1.375" customWidth="1"/>
    <col min="3843" max="3843" width="8.875" customWidth="1"/>
    <col min="3844" max="3844" width="6.25" customWidth="1"/>
    <col min="3845" max="3845" width="3.5" customWidth="1"/>
    <col min="3846" max="3846" width="16" customWidth="1"/>
    <col min="3847" max="3847" width="2.75" customWidth="1"/>
    <col min="3848" max="3848" width="7.125" customWidth="1"/>
    <col min="3849" max="3849" width="0.875" customWidth="1"/>
    <col min="3850" max="3850" width="0.75" customWidth="1"/>
    <col min="3851" max="3851" width="4.5" customWidth="1"/>
    <col min="3852" max="3852" width="13.25" customWidth="1"/>
    <col min="3853" max="3853" width="3.5" customWidth="1"/>
    <col min="3854" max="3854" width="0.875" customWidth="1"/>
    <col min="3855" max="3855" width="1.75" customWidth="1"/>
    <col min="3856" max="3856" width="1.375" customWidth="1"/>
    <col min="3857" max="3857" width="5.75" customWidth="1"/>
    <col min="3858" max="4096" width="8" customWidth="1"/>
    <col min="4097" max="4097" width="5.75" customWidth="1"/>
    <col min="4098" max="4098" width="1.375" customWidth="1"/>
    <col min="4099" max="4099" width="8.875" customWidth="1"/>
    <col min="4100" max="4100" width="6.25" customWidth="1"/>
    <col min="4101" max="4101" width="3.5" customWidth="1"/>
    <col min="4102" max="4102" width="16" customWidth="1"/>
    <col min="4103" max="4103" width="2.75" customWidth="1"/>
    <col min="4104" max="4104" width="7.125" customWidth="1"/>
    <col min="4105" max="4105" width="0.875" customWidth="1"/>
    <col min="4106" max="4106" width="0.75" customWidth="1"/>
    <col min="4107" max="4107" width="4.5" customWidth="1"/>
    <col min="4108" max="4108" width="13.25" customWidth="1"/>
    <col min="4109" max="4109" width="3.5" customWidth="1"/>
    <col min="4110" max="4110" width="0.875" customWidth="1"/>
    <col min="4111" max="4111" width="1.75" customWidth="1"/>
    <col min="4112" max="4112" width="1.375" customWidth="1"/>
    <col min="4113" max="4113" width="5.75" customWidth="1"/>
    <col min="4114" max="4352" width="8" customWidth="1"/>
    <col min="4353" max="4353" width="5.75" customWidth="1"/>
    <col min="4354" max="4354" width="1.375" customWidth="1"/>
    <col min="4355" max="4355" width="8.875" customWidth="1"/>
    <col min="4356" max="4356" width="6.25" customWidth="1"/>
    <col min="4357" max="4357" width="3.5" customWidth="1"/>
    <col min="4358" max="4358" width="16" customWidth="1"/>
    <col min="4359" max="4359" width="2.75" customWidth="1"/>
    <col min="4360" max="4360" width="7.125" customWidth="1"/>
    <col min="4361" max="4361" width="0.875" customWidth="1"/>
    <col min="4362" max="4362" width="0.75" customWidth="1"/>
    <col min="4363" max="4363" width="4.5" customWidth="1"/>
    <col min="4364" max="4364" width="13.25" customWidth="1"/>
    <col min="4365" max="4365" width="3.5" customWidth="1"/>
    <col min="4366" max="4366" width="0.875" customWidth="1"/>
    <col min="4367" max="4367" width="1.75" customWidth="1"/>
    <col min="4368" max="4368" width="1.375" customWidth="1"/>
    <col min="4369" max="4369" width="5.75" customWidth="1"/>
    <col min="4370" max="4608" width="8" customWidth="1"/>
    <col min="4609" max="4609" width="5.75" customWidth="1"/>
    <col min="4610" max="4610" width="1.375" customWidth="1"/>
    <col min="4611" max="4611" width="8.875" customWidth="1"/>
    <col min="4612" max="4612" width="6.25" customWidth="1"/>
    <col min="4613" max="4613" width="3.5" customWidth="1"/>
    <col min="4614" max="4614" width="16" customWidth="1"/>
    <col min="4615" max="4615" width="2.75" customWidth="1"/>
    <col min="4616" max="4616" width="7.125" customWidth="1"/>
    <col min="4617" max="4617" width="0.875" customWidth="1"/>
    <col min="4618" max="4618" width="0.75" customWidth="1"/>
    <col min="4619" max="4619" width="4.5" customWidth="1"/>
    <col min="4620" max="4620" width="13.25" customWidth="1"/>
    <col min="4621" max="4621" width="3.5" customWidth="1"/>
    <col min="4622" max="4622" width="0.875" customWidth="1"/>
    <col min="4623" max="4623" width="1.75" customWidth="1"/>
    <col min="4624" max="4624" width="1.375" customWidth="1"/>
    <col min="4625" max="4625" width="5.75" customWidth="1"/>
    <col min="4626" max="4864" width="8" customWidth="1"/>
    <col min="4865" max="4865" width="5.75" customWidth="1"/>
    <col min="4866" max="4866" width="1.375" customWidth="1"/>
    <col min="4867" max="4867" width="8.875" customWidth="1"/>
    <col min="4868" max="4868" width="6.25" customWidth="1"/>
    <col min="4869" max="4869" width="3.5" customWidth="1"/>
    <col min="4870" max="4870" width="16" customWidth="1"/>
    <col min="4871" max="4871" width="2.75" customWidth="1"/>
    <col min="4872" max="4872" width="7.125" customWidth="1"/>
    <col min="4873" max="4873" width="0.875" customWidth="1"/>
    <col min="4874" max="4874" width="0.75" customWidth="1"/>
    <col min="4875" max="4875" width="4.5" customWidth="1"/>
    <col min="4876" max="4876" width="13.25" customWidth="1"/>
    <col min="4877" max="4877" width="3.5" customWidth="1"/>
    <col min="4878" max="4878" width="0.875" customWidth="1"/>
    <col min="4879" max="4879" width="1.75" customWidth="1"/>
    <col min="4880" max="4880" width="1.375" customWidth="1"/>
    <col min="4881" max="4881" width="5.75" customWidth="1"/>
    <col min="4882" max="5120" width="8" customWidth="1"/>
    <col min="5121" max="5121" width="5.75" customWidth="1"/>
    <col min="5122" max="5122" width="1.375" customWidth="1"/>
    <col min="5123" max="5123" width="8.875" customWidth="1"/>
    <col min="5124" max="5124" width="6.25" customWidth="1"/>
    <col min="5125" max="5125" width="3.5" customWidth="1"/>
    <col min="5126" max="5126" width="16" customWidth="1"/>
    <col min="5127" max="5127" width="2.75" customWidth="1"/>
    <col min="5128" max="5128" width="7.125" customWidth="1"/>
    <col min="5129" max="5129" width="0.875" customWidth="1"/>
    <col min="5130" max="5130" width="0.75" customWidth="1"/>
    <col min="5131" max="5131" width="4.5" customWidth="1"/>
    <col min="5132" max="5132" width="13.25" customWidth="1"/>
    <col min="5133" max="5133" width="3.5" customWidth="1"/>
    <col min="5134" max="5134" width="0.875" customWidth="1"/>
    <col min="5135" max="5135" width="1.75" customWidth="1"/>
    <col min="5136" max="5136" width="1.375" customWidth="1"/>
    <col min="5137" max="5137" width="5.75" customWidth="1"/>
    <col min="5138" max="5376" width="8" customWidth="1"/>
    <col min="5377" max="5377" width="5.75" customWidth="1"/>
    <col min="5378" max="5378" width="1.375" customWidth="1"/>
    <col min="5379" max="5379" width="8.875" customWidth="1"/>
    <col min="5380" max="5380" width="6.25" customWidth="1"/>
    <col min="5381" max="5381" width="3.5" customWidth="1"/>
    <col min="5382" max="5382" width="16" customWidth="1"/>
    <col min="5383" max="5383" width="2.75" customWidth="1"/>
    <col min="5384" max="5384" width="7.125" customWidth="1"/>
    <col min="5385" max="5385" width="0.875" customWidth="1"/>
    <col min="5386" max="5386" width="0.75" customWidth="1"/>
    <col min="5387" max="5387" width="4.5" customWidth="1"/>
    <col min="5388" max="5388" width="13.25" customWidth="1"/>
    <col min="5389" max="5389" width="3.5" customWidth="1"/>
    <col min="5390" max="5390" width="0.875" customWidth="1"/>
    <col min="5391" max="5391" width="1.75" customWidth="1"/>
    <col min="5392" max="5392" width="1.375" customWidth="1"/>
    <col min="5393" max="5393" width="5.75" customWidth="1"/>
    <col min="5394" max="5632" width="8" customWidth="1"/>
    <col min="5633" max="5633" width="5.75" customWidth="1"/>
    <col min="5634" max="5634" width="1.375" customWidth="1"/>
    <col min="5635" max="5635" width="8.875" customWidth="1"/>
    <col min="5636" max="5636" width="6.25" customWidth="1"/>
    <col min="5637" max="5637" width="3.5" customWidth="1"/>
    <col min="5638" max="5638" width="16" customWidth="1"/>
    <col min="5639" max="5639" width="2.75" customWidth="1"/>
    <col min="5640" max="5640" width="7.125" customWidth="1"/>
    <col min="5641" max="5641" width="0.875" customWidth="1"/>
    <col min="5642" max="5642" width="0.75" customWidth="1"/>
    <col min="5643" max="5643" width="4.5" customWidth="1"/>
    <col min="5644" max="5644" width="13.25" customWidth="1"/>
    <col min="5645" max="5645" width="3.5" customWidth="1"/>
    <col min="5646" max="5646" width="0.875" customWidth="1"/>
    <col min="5647" max="5647" width="1.75" customWidth="1"/>
    <col min="5648" max="5648" width="1.375" customWidth="1"/>
    <col min="5649" max="5649" width="5.75" customWidth="1"/>
    <col min="5650" max="5888" width="8" customWidth="1"/>
    <col min="5889" max="5889" width="5.75" customWidth="1"/>
    <col min="5890" max="5890" width="1.375" customWidth="1"/>
    <col min="5891" max="5891" width="8.875" customWidth="1"/>
    <col min="5892" max="5892" width="6.25" customWidth="1"/>
    <col min="5893" max="5893" width="3.5" customWidth="1"/>
    <col min="5894" max="5894" width="16" customWidth="1"/>
    <col min="5895" max="5895" width="2.75" customWidth="1"/>
    <col min="5896" max="5896" width="7.125" customWidth="1"/>
    <col min="5897" max="5897" width="0.875" customWidth="1"/>
    <col min="5898" max="5898" width="0.75" customWidth="1"/>
    <col min="5899" max="5899" width="4.5" customWidth="1"/>
    <col min="5900" max="5900" width="13.25" customWidth="1"/>
    <col min="5901" max="5901" width="3.5" customWidth="1"/>
    <col min="5902" max="5902" width="0.875" customWidth="1"/>
    <col min="5903" max="5903" width="1.75" customWidth="1"/>
    <col min="5904" max="5904" width="1.375" customWidth="1"/>
    <col min="5905" max="5905" width="5.75" customWidth="1"/>
    <col min="5906" max="6144" width="8" customWidth="1"/>
    <col min="6145" max="6145" width="5.75" customWidth="1"/>
    <col min="6146" max="6146" width="1.375" customWidth="1"/>
    <col min="6147" max="6147" width="8.875" customWidth="1"/>
    <col min="6148" max="6148" width="6.25" customWidth="1"/>
    <col min="6149" max="6149" width="3.5" customWidth="1"/>
    <col min="6150" max="6150" width="16" customWidth="1"/>
    <col min="6151" max="6151" width="2.75" customWidth="1"/>
    <col min="6152" max="6152" width="7.125" customWidth="1"/>
    <col min="6153" max="6153" width="0.875" customWidth="1"/>
    <col min="6154" max="6154" width="0.75" customWidth="1"/>
    <col min="6155" max="6155" width="4.5" customWidth="1"/>
    <col min="6156" max="6156" width="13.25" customWidth="1"/>
    <col min="6157" max="6157" width="3.5" customWidth="1"/>
    <col min="6158" max="6158" width="0.875" customWidth="1"/>
    <col min="6159" max="6159" width="1.75" customWidth="1"/>
    <col min="6160" max="6160" width="1.375" customWidth="1"/>
    <col min="6161" max="6161" width="5.75" customWidth="1"/>
    <col min="6162" max="6400" width="8" customWidth="1"/>
    <col min="6401" max="6401" width="5.75" customWidth="1"/>
    <col min="6402" max="6402" width="1.375" customWidth="1"/>
    <col min="6403" max="6403" width="8.875" customWidth="1"/>
    <col min="6404" max="6404" width="6.25" customWidth="1"/>
    <col min="6405" max="6405" width="3.5" customWidth="1"/>
    <col min="6406" max="6406" width="16" customWidth="1"/>
    <col min="6407" max="6407" width="2.75" customWidth="1"/>
    <col min="6408" max="6408" width="7.125" customWidth="1"/>
    <col min="6409" max="6409" width="0.875" customWidth="1"/>
    <col min="6410" max="6410" width="0.75" customWidth="1"/>
    <col min="6411" max="6411" width="4.5" customWidth="1"/>
    <col min="6412" max="6412" width="13.25" customWidth="1"/>
    <col min="6413" max="6413" width="3.5" customWidth="1"/>
    <col min="6414" max="6414" width="0.875" customWidth="1"/>
    <col min="6415" max="6415" width="1.75" customWidth="1"/>
    <col min="6416" max="6416" width="1.375" customWidth="1"/>
    <col min="6417" max="6417" width="5.75" customWidth="1"/>
    <col min="6418" max="6656" width="8" customWidth="1"/>
    <col min="6657" max="6657" width="5.75" customWidth="1"/>
    <col min="6658" max="6658" width="1.375" customWidth="1"/>
    <col min="6659" max="6659" width="8.875" customWidth="1"/>
    <col min="6660" max="6660" width="6.25" customWidth="1"/>
    <col min="6661" max="6661" width="3.5" customWidth="1"/>
    <col min="6662" max="6662" width="16" customWidth="1"/>
    <col min="6663" max="6663" width="2.75" customWidth="1"/>
    <col min="6664" max="6664" width="7.125" customWidth="1"/>
    <col min="6665" max="6665" width="0.875" customWidth="1"/>
    <col min="6666" max="6666" width="0.75" customWidth="1"/>
    <col min="6667" max="6667" width="4.5" customWidth="1"/>
    <col min="6668" max="6668" width="13.25" customWidth="1"/>
    <col min="6669" max="6669" width="3.5" customWidth="1"/>
    <col min="6670" max="6670" width="0.875" customWidth="1"/>
    <col min="6671" max="6671" width="1.75" customWidth="1"/>
    <col min="6672" max="6672" width="1.375" customWidth="1"/>
    <col min="6673" max="6673" width="5.75" customWidth="1"/>
    <col min="6674" max="6912" width="8" customWidth="1"/>
    <col min="6913" max="6913" width="5.75" customWidth="1"/>
    <col min="6914" max="6914" width="1.375" customWidth="1"/>
    <col min="6915" max="6915" width="8.875" customWidth="1"/>
    <col min="6916" max="6916" width="6.25" customWidth="1"/>
    <col min="6917" max="6917" width="3.5" customWidth="1"/>
    <col min="6918" max="6918" width="16" customWidth="1"/>
    <col min="6919" max="6919" width="2.75" customWidth="1"/>
    <col min="6920" max="6920" width="7.125" customWidth="1"/>
    <col min="6921" max="6921" width="0.875" customWidth="1"/>
    <col min="6922" max="6922" width="0.75" customWidth="1"/>
    <col min="6923" max="6923" width="4.5" customWidth="1"/>
    <col min="6924" max="6924" width="13.25" customWidth="1"/>
    <col min="6925" max="6925" width="3.5" customWidth="1"/>
    <col min="6926" max="6926" width="0.875" customWidth="1"/>
    <col min="6927" max="6927" width="1.75" customWidth="1"/>
    <col min="6928" max="6928" width="1.375" customWidth="1"/>
    <col min="6929" max="6929" width="5.75" customWidth="1"/>
    <col min="6930" max="7168" width="8" customWidth="1"/>
    <col min="7169" max="7169" width="5.75" customWidth="1"/>
    <col min="7170" max="7170" width="1.375" customWidth="1"/>
    <col min="7171" max="7171" width="8.875" customWidth="1"/>
    <col min="7172" max="7172" width="6.25" customWidth="1"/>
    <col min="7173" max="7173" width="3.5" customWidth="1"/>
    <col min="7174" max="7174" width="16" customWidth="1"/>
    <col min="7175" max="7175" width="2.75" customWidth="1"/>
    <col min="7176" max="7176" width="7.125" customWidth="1"/>
    <col min="7177" max="7177" width="0.875" customWidth="1"/>
    <col min="7178" max="7178" width="0.75" customWidth="1"/>
    <col min="7179" max="7179" width="4.5" customWidth="1"/>
    <col min="7180" max="7180" width="13.25" customWidth="1"/>
    <col min="7181" max="7181" width="3.5" customWidth="1"/>
    <col min="7182" max="7182" width="0.875" customWidth="1"/>
    <col min="7183" max="7183" width="1.75" customWidth="1"/>
    <col min="7184" max="7184" width="1.375" customWidth="1"/>
    <col min="7185" max="7185" width="5.75" customWidth="1"/>
    <col min="7186" max="7424" width="8" customWidth="1"/>
    <col min="7425" max="7425" width="5.75" customWidth="1"/>
    <col min="7426" max="7426" width="1.375" customWidth="1"/>
    <col min="7427" max="7427" width="8.875" customWidth="1"/>
    <col min="7428" max="7428" width="6.25" customWidth="1"/>
    <col min="7429" max="7429" width="3.5" customWidth="1"/>
    <col min="7430" max="7430" width="16" customWidth="1"/>
    <col min="7431" max="7431" width="2.75" customWidth="1"/>
    <col min="7432" max="7432" width="7.125" customWidth="1"/>
    <col min="7433" max="7433" width="0.875" customWidth="1"/>
    <col min="7434" max="7434" width="0.75" customWidth="1"/>
    <col min="7435" max="7435" width="4.5" customWidth="1"/>
    <col min="7436" max="7436" width="13.25" customWidth="1"/>
    <col min="7437" max="7437" width="3.5" customWidth="1"/>
    <col min="7438" max="7438" width="0.875" customWidth="1"/>
    <col min="7439" max="7439" width="1.75" customWidth="1"/>
    <col min="7440" max="7440" width="1.375" customWidth="1"/>
    <col min="7441" max="7441" width="5.75" customWidth="1"/>
    <col min="7442" max="7680" width="8" customWidth="1"/>
    <col min="7681" max="7681" width="5.75" customWidth="1"/>
    <col min="7682" max="7682" width="1.375" customWidth="1"/>
    <col min="7683" max="7683" width="8.875" customWidth="1"/>
    <col min="7684" max="7684" width="6.25" customWidth="1"/>
    <col min="7685" max="7685" width="3.5" customWidth="1"/>
    <col min="7686" max="7686" width="16" customWidth="1"/>
    <col min="7687" max="7687" width="2.75" customWidth="1"/>
    <col min="7688" max="7688" width="7.125" customWidth="1"/>
    <col min="7689" max="7689" width="0.875" customWidth="1"/>
    <col min="7690" max="7690" width="0.75" customWidth="1"/>
    <col min="7691" max="7691" width="4.5" customWidth="1"/>
    <col min="7692" max="7692" width="13.25" customWidth="1"/>
    <col min="7693" max="7693" width="3.5" customWidth="1"/>
    <col min="7694" max="7694" width="0.875" customWidth="1"/>
    <col min="7695" max="7695" width="1.75" customWidth="1"/>
    <col min="7696" max="7696" width="1.375" customWidth="1"/>
    <col min="7697" max="7697" width="5.75" customWidth="1"/>
    <col min="7698" max="7936" width="8" customWidth="1"/>
    <col min="7937" max="7937" width="5.75" customWidth="1"/>
    <col min="7938" max="7938" width="1.375" customWidth="1"/>
    <col min="7939" max="7939" width="8.875" customWidth="1"/>
    <col min="7940" max="7940" width="6.25" customWidth="1"/>
    <col min="7941" max="7941" width="3.5" customWidth="1"/>
    <col min="7942" max="7942" width="16" customWidth="1"/>
    <col min="7943" max="7943" width="2.75" customWidth="1"/>
    <col min="7944" max="7944" width="7.125" customWidth="1"/>
    <col min="7945" max="7945" width="0.875" customWidth="1"/>
    <col min="7946" max="7946" width="0.75" customWidth="1"/>
    <col min="7947" max="7947" width="4.5" customWidth="1"/>
    <col min="7948" max="7948" width="13.25" customWidth="1"/>
    <col min="7949" max="7949" width="3.5" customWidth="1"/>
    <col min="7950" max="7950" width="0.875" customWidth="1"/>
    <col min="7951" max="7951" width="1.75" customWidth="1"/>
    <col min="7952" max="7952" width="1.375" customWidth="1"/>
    <col min="7953" max="7953" width="5.75" customWidth="1"/>
    <col min="7954" max="8192" width="8" customWidth="1"/>
    <col min="8193" max="8193" width="5.75" customWidth="1"/>
    <col min="8194" max="8194" width="1.375" customWidth="1"/>
    <col min="8195" max="8195" width="8.875" customWidth="1"/>
    <col min="8196" max="8196" width="6.25" customWidth="1"/>
    <col min="8197" max="8197" width="3.5" customWidth="1"/>
    <col min="8198" max="8198" width="16" customWidth="1"/>
    <col min="8199" max="8199" width="2.75" customWidth="1"/>
    <col min="8200" max="8200" width="7.125" customWidth="1"/>
    <col min="8201" max="8201" width="0.875" customWidth="1"/>
    <col min="8202" max="8202" width="0.75" customWidth="1"/>
    <col min="8203" max="8203" width="4.5" customWidth="1"/>
    <col min="8204" max="8204" width="13.25" customWidth="1"/>
    <col min="8205" max="8205" width="3.5" customWidth="1"/>
    <col min="8206" max="8206" width="0.875" customWidth="1"/>
    <col min="8207" max="8207" width="1.75" customWidth="1"/>
    <col min="8208" max="8208" width="1.375" customWidth="1"/>
    <col min="8209" max="8209" width="5.75" customWidth="1"/>
    <col min="8210" max="8448" width="8" customWidth="1"/>
    <col min="8449" max="8449" width="5.75" customWidth="1"/>
    <col min="8450" max="8450" width="1.375" customWidth="1"/>
    <col min="8451" max="8451" width="8.875" customWidth="1"/>
    <col min="8452" max="8452" width="6.25" customWidth="1"/>
    <col min="8453" max="8453" width="3.5" customWidth="1"/>
    <col min="8454" max="8454" width="16" customWidth="1"/>
    <col min="8455" max="8455" width="2.75" customWidth="1"/>
    <col min="8456" max="8456" width="7.125" customWidth="1"/>
    <col min="8457" max="8457" width="0.875" customWidth="1"/>
    <col min="8458" max="8458" width="0.75" customWidth="1"/>
    <col min="8459" max="8459" width="4.5" customWidth="1"/>
    <col min="8460" max="8460" width="13.25" customWidth="1"/>
    <col min="8461" max="8461" width="3.5" customWidth="1"/>
    <col min="8462" max="8462" width="0.875" customWidth="1"/>
    <col min="8463" max="8463" width="1.75" customWidth="1"/>
    <col min="8464" max="8464" width="1.375" customWidth="1"/>
    <col min="8465" max="8465" width="5.75" customWidth="1"/>
    <col min="8466" max="8704" width="8" customWidth="1"/>
    <col min="8705" max="8705" width="5.75" customWidth="1"/>
    <col min="8706" max="8706" width="1.375" customWidth="1"/>
    <col min="8707" max="8707" width="8.875" customWidth="1"/>
    <col min="8708" max="8708" width="6.25" customWidth="1"/>
    <col min="8709" max="8709" width="3.5" customWidth="1"/>
    <col min="8710" max="8710" width="16" customWidth="1"/>
    <col min="8711" max="8711" width="2.75" customWidth="1"/>
    <col min="8712" max="8712" width="7.125" customWidth="1"/>
    <col min="8713" max="8713" width="0.875" customWidth="1"/>
    <col min="8714" max="8714" width="0.75" customWidth="1"/>
    <col min="8715" max="8715" width="4.5" customWidth="1"/>
    <col min="8716" max="8716" width="13.25" customWidth="1"/>
    <col min="8717" max="8717" width="3.5" customWidth="1"/>
    <col min="8718" max="8718" width="0.875" customWidth="1"/>
    <col min="8719" max="8719" width="1.75" customWidth="1"/>
    <col min="8720" max="8720" width="1.375" customWidth="1"/>
    <col min="8721" max="8721" width="5.75" customWidth="1"/>
    <col min="8722" max="8960" width="8" customWidth="1"/>
    <col min="8961" max="8961" width="5.75" customWidth="1"/>
    <col min="8962" max="8962" width="1.375" customWidth="1"/>
    <col min="8963" max="8963" width="8.875" customWidth="1"/>
    <col min="8964" max="8964" width="6.25" customWidth="1"/>
    <col min="8965" max="8965" width="3.5" customWidth="1"/>
    <col min="8966" max="8966" width="16" customWidth="1"/>
    <col min="8967" max="8967" width="2.75" customWidth="1"/>
    <col min="8968" max="8968" width="7.125" customWidth="1"/>
    <col min="8969" max="8969" width="0.875" customWidth="1"/>
    <col min="8970" max="8970" width="0.75" customWidth="1"/>
    <col min="8971" max="8971" width="4.5" customWidth="1"/>
    <col min="8972" max="8972" width="13.25" customWidth="1"/>
    <col min="8973" max="8973" width="3.5" customWidth="1"/>
    <col min="8974" max="8974" width="0.875" customWidth="1"/>
    <col min="8975" max="8975" width="1.75" customWidth="1"/>
    <col min="8976" max="8976" width="1.375" customWidth="1"/>
    <col min="8977" max="8977" width="5.75" customWidth="1"/>
    <col min="8978" max="9216" width="8" customWidth="1"/>
    <col min="9217" max="9217" width="5.75" customWidth="1"/>
    <col min="9218" max="9218" width="1.375" customWidth="1"/>
    <col min="9219" max="9219" width="8.875" customWidth="1"/>
    <col min="9220" max="9220" width="6.25" customWidth="1"/>
    <col min="9221" max="9221" width="3.5" customWidth="1"/>
    <col min="9222" max="9222" width="16" customWidth="1"/>
    <col min="9223" max="9223" width="2.75" customWidth="1"/>
    <col min="9224" max="9224" width="7.125" customWidth="1"/>
    <col min="9225" max="9225" width="0.875" customWidth="1"/>
    <col min="9226" max="9226" width="0.75" customWidth="1"/>
    <col min="9227" max="9227" width="4.5" customWidth="1"/>
    <col min="9228" max="9228" width="13.25" customWidth="1"/>
    <col min="9229" max="9229" width="3.5" customWidth="1"/>
    <col min="9230" max="9230" width="0.875" customWidth="1"/>
    <col min="9231" max="9231" width="1.75" customWidth="1"/>
    <col min="9232" max="9232" width="1.375" customWidth="1"/>
    <col min="9233" max="9233" width="5.75" customWidth="1"/>
    <col min="9234" max="9472" width="8" customWidth="1"/>
    <col min="9473" max="9473" width="5.75" customWidth="1"/>
    <col min="9474" max="9474" width="1.375" customWidth="1"/>
    <col min="9475" max="9475" width="8.875" customWidth="1"/>
    <col min="9476" max="9476" width="6.25" customWidth="1"/>
    <col min="9477" max="9477" width="3.5" customWidth="1"/>
    <col min="9478" max="9478" width="16" customWidth="1"/>
    <col min="9479" max="9479" width="2.75" customWidth="1"/>
    <col min="9480" max="9480" width="7.125" customWidth="1"/>
    <col min="9481" max="9481" width="0.875" customWidth="1"/>
    <col min="9482" max="9482" width="0.75" customWidth="1"/>
    <col min="9483" max="9483" width="4.5" customWidth="1"/>
    <col min="9484" max="9484" width="13.25" customWidth="1"/>
    <col min="9485" max="9485" width="3.5" customWidth="1"/>
    <col min="9486" max="9486" width="0.875" customWidth="1"/>
    <col min="9487" max="9487" width="1.75" customWidth="1"/>
    <col min="9488" max="9488" width="1.375" customWidth="1"/>
    <col min="9489" max="9489" width="5.75" customWidth="1"/>
    <col min="9490" max="9728" width="8" customWidth="1"/>
    <col min="9729" max="9729" width="5.75" customWidth="1"/>
    <col min="9730" max="9730" width="1.375" customWidth="1"/>
    <col min="9731" max="9731" width="8.875" customWidth="1"/>
    <col min="9732" max="9732" width="6.25" customWidth="1"/>
    <col min="9733" max="9733" width="3.5" customWidth="1"/>
    <col min="9734" max="9734" width="16" customWidth="1"/>
    <col min="9735" max="9735" width="2.75" customWidth="1"/>
    <col min="9736" max="9736" width="7.125" customWidth="1"/>
    <col min="9737" max="9737" width="0.875" customWidth="1"/>
    <col min="9738" max="9738" width="0.75" customWidth="1"/>
    <col min="9739" max="9739" width="4.5" customWidth="1"/>
    <col min="9740" max="9740" width="13.25" customWidth="1"/>
    <col min="9741" max="9741" width="3.5" customWidth="1"/>
    <col min="9742" max="9742" width="0.875" customWidth="1"/>
    <col min="9743" max="9743" width="1.75" customWidth="1"/>
    <col min="9744" max="9744" width="1.375" customWidth="1"/>
    <col min="9745" max="9745" width="5.75" customWidth="1"/>
    <col min="9746" max="9984" width="8" customWidth="1"/>
    <col min="9985" max="9985" width="5.75" customWidth="1"/>
    <col min="9986" max="9986" width="1.375" customWidth="1"/>
    <col min="9987" max="9987" width="8.875" customWidth="1"/>
    <col min="9988" max="9988" width="6.25" customWidth="1"/>
    <col min="9989" max="9989" width="3.5" customWidth="1"/>
    <col min="9990" max="9990" width="16" customWidth="1"/>
    <col min="9991" max="9991" width="2.75" customWidth="1"/>
    <col min="9992" max="9992" width="7.125" customWidth="1"/>
    <col min="9993" max="9993" width="0.875" customWidth="1"/>
    <col min="9994" max="9994" width="0.75" customWidth="1"/>
    <col min="9995" max="9995" width="4.5" customWidth="1"/>
    <col min="9996" max="9996" width="13.25" customWidth="1"/>
    <col min="9997" max="9997" width="3.5" customWidth="1"/>
    <col min="9998" max="9998" width="0.875" customWidth="1"/>
    <col min="9999" max="9999" width="1.75" customWidth="1"/>
    <col min="10000" max="10000" width="1.375" customWidth="1"/>
    <col min="10001" max="10001" width="5.75" customWidth="1"/>
    <col min="10002" max="10240" width="8" customWidth="1"/>
    <col min="10241" max="10241" width="5.75" customWidth="1"/>
    <col min="10242" max="10242" width="1.375" customWidth="1"/>
    <col min="10243" max="10243" width="8.875" customWidth="1"/>
    <col min="10244" max="10244" width="6.25" customWidth="1"/>
    <col min="10245" max="10245" width="3.5" customWidth="1"/>
    <col min="10246" max="10246" width="16" customWidth="1"/>
    <col min="10247" max="10247" width="2.75" customWidth="1"/>
    <col min="10248" max="10248" width="7.125" customWidth="1"/>
    <col min="10249" max="10249" width="0.875" customWidth="1"/>
    <col min="10250" max="10250" width="0.75" customWidth="1"/>
    <col min="10251" max="10251" width="4.5" customWidth="1"/>
    <col min="10252" max="10252" width="13.25" customWidth="1"/>
    <col min="10253" max="10253" width="3.5" customWidth="1"/>
    <col min="10254" max="10254" width="0.875" customWidth="1"/>
    <col min="10255" max="10255" width="1.75" customWidth="1"/>
    <col min="10256" max="10256" width="1.375" customWidth="1"/>
    <col min="10257" max="10257" width="5.75" customWidth="1"/>
    <col min="10258" max="10496" width="8" customWidth="1"/>
    <col min="10497" max="10497" width="5.75" customWidth="1"/>
    <col min="10498" max="10498" width="1.375" customWidth="1"/>
    <col min="10499" max="10499" width="8.875" customWidth="1"/>
    <col min="10500" max="10500" width="6.25" customWidth="1"/>
    <col min="10501" max="10501" width="3.5" customWidth="1"/>
    <col min="10502" max="10502" width="16" customWidth="1"/>
    <col min="10503" max="10503" width="2.75" customWidth="1"/>
    <col min="10504" max="10504" width="7.125" customWidth="1"/>
    <col min="10505" max="10505" width="0.875" customWidth="1"/>
    <col min="10506" max="10506" width="0.75" customWidth="1"/>
    <col min="10507" max="10507" width="4.5" customWidth="1"/>
    <col min="10508" max="10508" width="13.25" customWidth="1"/>
    <col min="10509" max="10509" width="3.5" customWidth="1"/>
    <col min="10510" max="10510" width="0.875" customWidth="1"/>
    <col min="10511" max="10511" width="1.75" customWidth="1"/>
    <col min="10512" max="10512" width="1.375" customWidth="1"/>
    <col min="10513" max="10513" width="5.75" customWidth="1"/>
    <col min="10514" max="10752" width="8" customWidth="1"/>
    <col min="10753" max="10753" width="5.75" customWidth="1"/>
    <col min="10754" max="10754" width="1.375" customWidth="1"/>
    <col min="10755" max="10755" width="8.875" customWidth="1"/>
    <col min="10756" max="10756" width="6.25" customWidth="1"/>
    <col min="10757" max="10757" width="3.5" customWidth="1"/>
    <col min="10758" max="10758" width="16" customWidth="1"/>
    <col min="10759" max="10759" width="2.75" customWidth="1"/>
    <col min="10760" max="10760" width="7.125" customWidth="1"/>
    <col min="10761" max="10761" width="0.875" customWidth="1"/>
    <col min="10762" max="10762" width="0.75" customWidth="1"/>
    <col min="10763" max="10763" width="4.5" customWidth="1"/>
    <col min="10764" max="10764" width="13.25" customWidth="1"/>
    <col min="10765" max="10765" width="3.5" customWidth="1"/>
    <col min="10766" max="10766" width="0.875" customWidth="1"/>
    <col min="10767" max="10767" width="1.75" customWidth="1"/>
    <col min="10768" max="10768" width="1.375" customWidth="1"/>
    <col min="10769" max="10769" width="5.75" customWidth="1"/>
    <col min="10770" max="11008" width="8" customWidth="1"/>
    <col min="11009" max="11009" width="5.75" customWidth="1"/>
    <col min="11010" max="11010" width="1.375" customWidth="1"/>
    <col min="11011" max="11011" width="8.875" customWidth="1"/>
    <col min="11012" max="11012" width="6.25" customWidth="1"/>
    <col min="11013" max="11013" width="3.5" customWidth="1"/>
    <col min="11014" max="11014" width="16" customWidth="1"/>
    <col min="11015" max="11015" width="2.75" customWidth="1"/>
    <col min="11016" max="11016" width="7.125" customWidth="1"/>
    <col min="11017" max="11017" width="0.875" customWidth="1"/>
    <col min="11018" max="11018" width="0.75" customWidth="1"/>
    <col min="11019" max="11019" width="4.5" customWidth="1"/>
    <col min="11020" max="11020" width="13.25" customWidth="1"/>
    <col min="11021" max="11021" width="3.5" customWidth="1"/>
    <col min="11022" max="11022" width="0.875" customWidth="1"/>
    <col min="11023" max="11023" width="1.75" customWidth="1"/>
    <col min="11024" max="11024" width="1.375" customWidth="1"/>
    <col min="11025" max="11025" width="5.75" customWidth="1"/>
    <col min="11026" max="11264" width="8" customWidth="1"/>
    <col min="11265" max="11265" width="5.75" customWidth="1"/>
    <col min="11266" max="11266" width="1.375" customWidth="1"/>
    <col min="11267" max="11267" width="8.875" customWidth="1"/>
    <col min="11268" max="11268" width="6.25" customWidth="1"/>
    <col min="11269" max="11269" width="3.5" customWidth="1"/>
    <col min="11270" max="11270" width="16" customWidth="1"/>
    <col min="11271" max="11271" width="2.75" customWidth="1"/>
    <col min="11272" max="11272" width="7.125" customWidth="1"/>
    <col min="11273" max="11273" width="0.875" customWidth="1"/>
    <col min="11274" max="11274" width="0.75" customWidth="1"/>
    <col min="11275" max="11275" width="4.5" customWidth="1"/>
    <col min="11276" max="11276" width="13.25" customWidth="1"/>
    <col min="11277" max="11277" width="3.5" customWidth="1"/>
    <col min="11278" max="11278" width="0.875" customWidth="1"/>
    <col min="11279" max="11279" width="1.75" customWidth="1"/>
    <col min="11280" max="11280" width="1.375" customWidth="1"/>
    <col min="11281" max="11281" width="5.75" customWidth="1"/>
    <col min="11282" max="11520" width="8" customWidth="1"/>
    <col min="11521" max="11521" width="5.75" customWidth="1"/>
    <col min="11522" max="11522" width="1.375" customWidth="1"/>
    <col min="11523" max="11523" width="8.875" customWidth="1"/>
    <col min="11524" max="11524" width="6.25" customWidth="1"/>
    <col min="11525" max="11525" width="3.5" customWidth="1"/>
    <col min="11526" max="11526" width="16" customWidth="1"/>
    <col min="11527" max="11527" width="2.75" customWidth="1"/>
    <col min="11528" max="11528" width="7.125" customWidth="1"/>
    <col min="11529" max="11529" width="0.875" customWidth="1"/>
    <col min="11530" max="11530" width="0.75" customWidth="1"/>
    <col min="11531" max="11531" width="4.5" customWidth="1"/>
    <col min="11532" max="11532" width="13.25" customWidth="1"/>
    <col min="11533" max="11533" width="3.5" customWidth="1"/>
    <col min="11534" max="11534" width="0.875" customWidth="1"/>
    <col min="11535" max="11535" width="1.75" customWidth="1"/>
    <col min="11536" max="11536" width="1.375" customWidth="1"/>
    <col min="11537" max="11537" width="5.75" customWidth="1"/>
    <col min="11538" max="11776" width="8" customWidth="1"/>
    <col min="11777" max="11777" width="5.75" customWidth="1"/>
    <col min="11778" max="11778" width="1.375" customWidth="1"/>
    <col min="11779" max="11779" width="8.875" customWidth="1"/>
    <col min="11780" max="11780" width="6.25" customWidth="1"/>
    <col min="11781" max="11781" width="3.5" customWidth="1"/>
    <col min="11782" max="11782" width="16" customWidth="1"/>
    <col min="11783" max="11783" width="2.75" customWidth="1"/>
    <col min="11784" max="11784" width="7.125" customWidth="1"/>
    <col min="11785" max="11785" width="0.875" customWidth="1"/>
    <col min="11786" max="11786" width="0.75" customWidth="1"/>
    <col min="11787" max="11787" width="4.5" customWidth="1"/>
    <col min="11788" max="11788" width="13.25" customWidth="1"/>
    <col min="11789" max="11789" width="3.5" customWidth="1"/>
    <col min="11790" max="11790" width="0.875" customWidth="1"/>
    <col min="11791" max="11791" width="1.75" customWidth="1"/>
    <col min="11792" max="11792" width="1.375" customWidth="1"/>
    <col min="11793" max="11793" width="5.75" customWidth="1"/>
    <col min="11794" max="12032" width="8" customWidth="1"/>
    <col min="12033" max="12033" width="5.75" customWidth="1"/>
    <col min="12034" max="12034" width="1.375" customWidth="1"/>
    <col min="12035" max="12035" width="8.875" customWidth="1"/>
    <col min="12036" max="12036" width="6.25" customWidth="1"/>
    <col min="12037" max="12037" width="3.5" customWidth="1"/>
    <col min="12038" max="12038" width="16" customWidth="1"/>
    <col min="12039" max="12039" width="2.75" customWidth="1"/>
    <col min="12040" max="12040" width="7.125" customWidth="1"/>
    <col min="12041" max="12041" width="0.875" customWidth="1"/>
    <col min="12042" max="12042" width="0.75" customWidth="1"/>
    <col min="12043" max="12043" width="4.5" customWidth="1"/>
    <col min="12044" max="12044" width="13.25" customWidth="1"/>
    <col min="12045" max="12045" width="3.5" customWidth="1"/>
    <col min="12046" max="12046" width="0.875" customWidth="1"/>
    <col min="12047" max="12047" width="1.75" customWidth="1"/>
    <col min="12048" max="12048" width="1.375" customWidth="1"/>
    <col min="12049" max="12049" width="5.75" customWidth="1"/>
    <col min="12050" max="12288" width="8" customWidth="1"/>
    <col min="12289" max="12289" width="5.75" customWidth="1"/>
    <col min="12290" max="12290" width="1.375" customWidth="1"/>
    <col min="12291" max="12291" width="8.875" customWidth="1"/>
    <col min="12292" max="12292" width="6.25" customWidth="1"/>
    <col min="12293" max="12293" width="3.5" customWidth="1"/>
    <col min="12294" max="12294" width="16" customWidth="1"/>
    <col min="12295" max="12295" width="2.75" customWidth="1"/>
    <col min="12296" max="12296" width="7.125" customWidth="1"/>
    <col min="12297" max="12297" width="0.875" customWidth="1"/>
    <col min="12298" max="12298" width="0.75" customWidth="1"/>
    <col min="12299" max="12299" width="4.5" customWidth="1"/>
    <col min="12300" max="12300" width="13.25" customWidth="1"/>
    <col min="12301" max="12301" width="3.5" customWidth="1"/>
    <col min="12302" max="12302" width="0.875" customWidth="1"/>
    <col min="12303" max="12303" width="1.75" customWidth="1"/>
    <col min="12304" max="12304" width="1.375" customWidth="1"/>
    <col min="12305" max="12305" width="5.75" customWidth="1"/>
    <col min="12306" max="12544" width="8" customWidth="1"/>
    <col min="12545" max="12545" width="5.75" customWidth="1"/>
    <col min="12546" max="12546" width="1.375" customWidth="1"/>
    <col min="12547" max="12547" width="8.875" customWidth="1"/>
    <col min="12548" max="12548" width="6.25" customWidth="1"/>
    <col min="12549" max="12549" width="3.5" customWidth="1"/>
    <col min="12550" max="12550" width="16" customWidth="1"/>
    <col min="12551" max="12551" width="2.75" customWidth="1"/>
    <col min="12552" max="12552" width="7.125" customWidth="1"/>
    <col min="12553" max="12553" width="0.875" customWidth="1"/>
    <col min="12554" max="12554" width="0.75" customWidth="1"/>
    <col min="12555" max="12555" width="4.5" customWidth="1"/>
    <col min="12556" max="12556" width="13.25" customWidth="1"/>
    <col min="12557" max="12557" width="3.5" customWidth="1"/>
    <col min="12558" max="12558" width="0.875" customWidth="1"/>
    <col min="12559" max="12559" width="1.75" customWidth="1"/>
    <col min="12560" max="12560" width="1.375" customWidth="1"/>
    <col min="12561" max="12561" width="5.75" customWidth="1"/>
    <col min="12562" max="12800" width="8" customWidth="1"/>
    <col min="12801" max="12801" width="5.75" customWidth="1"/>
    <col min="12802" max="12802" width="1.375" customWidth="1"/>
    <col min="12803" max="12803" width="8.875" customWidth="1"/>
    <col min="12804" max="12804" width="6.25" customWidth="1"/>
    <col min="12805" max="12805" width="3.5" customWidth="1"/>
    <col min="12806" max="12806" width="16" customWidth="1"/>
    <col min="12807" max="12807" width="2.75" customWidth="1"/>
    <col min="12808" max="12808" width="7.125" customWidth="1"/>
    <col min="12809" max="12809" width="0.875" customWidth="1"/>
    <col min="12810" max="12810" width="0.75" customWidth="1"/>
    <col min="12811" max="12811" width="4.5" customWidth="1"/>
    <col min="12812" max="12812" width="13.25" customWidth="1"/>
    <col min="12813" max="12813" width="3.5" customWidth="1"/>
    <col min="12814" max="12814" width="0.875" customWidth="1"/>
    <col min="12815" max="12815" width="1.75" customWidth="1"/>
    <col min="12816" max="12816" width="1.375" customWidth="1"/>
    <col min="12817" max="12817" width="5.75" customWidth="1"/>
    <col min="12818" max="13056" width="8" customWidth="1"/>
    <col min="13057" max="13057" width="5.75" customWidth="1"/>
    <col min="13058" max="13058" width="1.375" customWidth="1"/>
    <col min="13059" max="13059" width="8.875" customWidth="1"/>
    <col min="13060" max="13060" width="6.25" customWidth="1"/>
    <col min="13061" max="13061" width="3.5" customWidth="1"/>
    <col min="13062" max="13062" width="16" customWidth="1"/>
    <col min="13063" max="13063" width="2.75" customWidth="1"/>
    <col min="13064" max="13064" width="7.125" customWidth="1"/>
    <col min="13065" max="13065" width="0.875" customWidth="1"/>
    <col min="13066" max="13066" width="0.75" customWidth="1"/>
    <col min="13067" max="13067" width="4.5" customWidth="1"/>
    <col min="13068" max="13068" width="13.25" customWidth="1"/>
    <col min="13069" max="13069" width="3.5" customWidth="1"/>
    <col min="13070" max="13070" width="0.875" customWidth="1"/>
    <col min="13071" max="13071" width="1.75" customWidth="1"/>
    <col min="13072" max="13072" width="1.375" customWidth="1"/>
    <col min="13073" max="13073" width="5.75" customWidth="1"/>
    <col min="13074" max="13312" width="8" customWidth="1"/>
    <col min="13313" max="13313" width="5.75" customWidth="1"/>
    <col min="13314" max="13314" width="1.375" customWidth="1"/>
    <col min="13315" max="13315" width="8.875" customWidth="1"/>
    <col min="13316" max="13316" width="6.25" customWidth="1"/>
    <col min="13317" max="13317" width="3.5" customWidth="1"/>
    <col min="13318" max="13318" width="16" customWidth="1"/>
    <col min="13319" max="13319" width="2.75" customWidth="1"/>
    <col min="13320" max="13320" width="7.125" customWidth="1"/>
    <col min="13321" max="13321" width="0.875" customWidth="1"/>
    <col min="13322" max="13322" width="0.75" customWidth="1"/>
    <col min="13323" max="13323" width="4.5" customWidth="1"/>
    <col min="13324" max="13324" width="13.25" customWidth="1"/>
    <col min="13325" max="13325" width="3.5" customWidth="1"/>
    <col min="13326" max="13326" width="0.875" customWidth="1"/>
    <col min="13327" max="13327" width="1.75" customWidth="1"/>
    <col min="13328" max="13328" width="1.375" customWidth="1"/>
    <col min="13329" max="13329" width="5.75" customWidth="1"/>
    <col min="13330" max="13568" width="8" customWidth="1"/>
    <col min="13569" max="13569" width="5.75" customWidth="1"/>
    <col min="13570" max="13570" width="1.375" customWidth="1"/>
    <col min="13571" max="13571" width="8.875" customWidth="1"/>
    <col min="13572" max="13572" width="6.25" customWidth="1"/>
    <col min="13573" max="13573" width="3.5" customWidth="1"/>
    <col min="13574" max="13574" width="16" customWidth="1"/>
    <col min="13575" max="13575" width="2.75" customWidth="1"/>
    <col min="13576" max="13576" width="7.125" customWidth="1"/>
    <col min="13577" max="13577" width="0.875" customWidth="1"/>
    <col min="13578" max="13578" width="0.75" customWidth="1"/>
    <col min="13579" max="13579" width="4.5" customWidth="1"/>
    <col min="13580" max="13580" width="13.25" customWidth="1"/>
    <col min="13581" max="13581" width="3.5" customWidth="1"/>
    <col min="13582" max="13582" width="0.875" customWidth="1"/>
    <col min="13583" max="13583" width="1.75" customWidth="1"/>
    <col min="13584" max="13584" width="1.375" customWidth="1"/>
    <col min="13585" max="13585" width="5.75" customWidth="1"/>
    <col min="13586" max="13824" width="8" customWidth="1"/>
    <col min="13825" max="13825" width="5.75" customWidth="1"/>
    <col min="13826" max="13826" width="1.375" customWidth="1"/>
    <col min="13827" max="13827" width="8.875" customWidth="1"/>
    <col min="13828" max="13828" width="6.25" customWidth="1"/>
    <col min="13829" max="13829" width="3.5" customWidth="1"/>
    <col min="13830" max="13830" width="16" customWidth="1"/>
    <col min="13831" max="13831" width="2.75" customWidth="1"/>
    <col min="13832" max="13832" width="7.125" customWidth="1"/>
    <col min="13833" max="13833" width="0.875" customWidth="1"/>
    <col min="13834" max="13834" width="0.75" customWidth="1"/>
    <col min="13835" max="13835" width="4.5" customWidth="1"/>
    <col min="13836" max="13836" width="13.25" customWidth="1"/>
    <col min="13837" max="13837" width="3.5" customWidth="1"/>
    <col min="13838" max="13838" width="0.875" customWidth="1"/>
    <col min="13839" max="13839" width="1.75" customWidth="1"/>
    <col min="13840" max="13840" width="1.375" customWidth="1"/>
    <col min="13841" max="13841" width="5.75" customWidth="1"/>
    <col min="13842" max="14080" width="8" customWidth="1"/>
    <col min="14081" max="14081" width="5.75" customWidth="1"/>
    <col min="14082" max="14082" width="1.375" customWidth="1"/>
    <col min="14083" max="14083" width="8.875" customWidth="1"/>
    <col min="14084" max="14084" width="6.25" customWidth="1"/>
    <col min="14085" max="14085" width="3.5" customWidth="1"/>
    <col min="14086" max="14086" width="16" customWidth="1"/>
    <col min="14087" max="14087" width="2.75" customWidth="1"/>
    <col min="14088" max="14088" width="7.125" customWidth="1"/>
    <col min="14089" max="14089" width="0.875" customWidth="1"/>
    <col min="14090" max="14090" width="0.75" customWidth="1"/>
    <col min="14091" max="14091" width="4.5" customWidth="1"/>
    <col min="14092" max="14092" width="13.25" customWidth="1"/>
    <col min="14093" max="14093" width="3.5" customWidth="1"/>
    <col min="14094" max="14094" width="0.875" customWidth="1"/>
    <col min="14095" max="14095" width="1.75" customWidth="1"/>
    <col min="14096" max="14096" width="1.375" customWidth="1"/>
    <col min="14097" max="14097" width="5.75" customWidth="1"/>
    <col min="14098" max="14336" width="8" customWidth="1"/>
    <col min="14337" max="14337" width="5.75" customWidth="1"/>
    <col min="14338" max="14338" width="1.375" customWidth="1"/>
    <col min="14339" max="14339" width="8.875" customWidth="1"/>
    <col min="14340" max="14340" width="6.25" customWidth="1"/>
    <col min="14341" max="14341" width="3.5" customWidth="1"/>
    <col min="14342" max="14342" width="16" customWidth="1"/>
    <col min="14343" max="14343" width="2.75" customWidth="1"/>
    <col min="14344" max="14344" width="7.125" customWidth="1"/>
    <col min="14345" max="14345" width="0.875" customWidth="1"/>
    <col min="14346" max="14346" width="0.75" customWidth="1"/>
    <col min="14347" max="14347" width="4.5" customWidth="1"/>
    <col min="14348" max="14348" width="13.25" customWidth="1"/>
    <col min="14349" max="14349" width="3.5" customWidth="1"/>
    <col min="14350" max="14350" width="0.875" customWidth="1"/>
    <col min="14351" max="14351" width="1.75" customWidth="1"/>
    <col min="14352" max="14352" width="1.375" customWidth="1"/>
    <col min="14353" max="14353" width="5.75" customWidth="1"/>
    <col min="14354" max="14592" width="8" customWidth="1"/>
    <col min="14593" max="14593" width="5.75" customWidth="1"/>
    <col min="14594" max="14594" width="1.375" customWidth="1"/>
    <col min="14595" max="14595" width="8.875" customWidth="1"/>
    <col min="14596" max="14596" width="6.25" customWidth="1"/>
    <col min="14597" max="14597" width="3.5" customWidth="1"/>
    <col min="14598" max="14598" width="16" customWidth="1"/>
    <col min="14599" max="14599" width="2.75" customWidth="1"/>
    <col min="14600" max="14600" width="7.125" customWidth="1"/>
    <col min="14601" max="14601" width="0.875" customWidth="1"/>
    <col min="14602" max="14602" width="0.75" customWidth="1"/>
    <col min="14603" max="14603" width="4.5" customWidth="1"/>
    <col min="14604" max="14604" width="13.25" customWidth="1"/>
    <col min="14605" max="14605" width="3.5" customWidth="1"/>
    <col min="14606" max="14606" width="0.875" customWidth="1"/>
    <col min="14607" max="14607" width="1.75" customWidth="1"/>
    <col min="14608" max="14608" width="1.375" customWidth="1"/>
    <col min="14609" max="14609" width="5.75" customWidth="1"/>
    <col min="14610" max="14848" width="8" customWidth="1"/>
    <col min="14849" max="14849" width="5.75" customWidth="1"/>
    <col min="14850" max="14850" width="1.375" customWidth="1"/>
    <col min="14851" max="14851" width="8.875" customWidth="1"/>
    <col min="14852" max="14852" width="6.25" customWidth="1"/>
    <col min="14853" max="14853" width="3.5" customWidth="1"/>
    <col min="14854" max="14854" width="16" customWidth="1"/>
    <col min="14855" max="14855" width="2.75" customWidth="1"/>
    <col min="14856" max="14856" width="7.125" customWidth="1"/>
    <col min="14857" max="14857" width="0.875" customWidth="1"/>
    <col min="14858" max="14858" width="0.75" customWidth="1"/>
    <col min="14859" max="14859" width="4.5" customWidth="1"/>
    <col min="14860" max="14860" width="13.25" customWidth="1"/>
    <col min="14861" max="14861" width="3.5" customWidth="1"/>
    <col min="14862" max="14862" width="0.875" customWidth="1"/>
    <col min="14863" max="14863" width="1.75" customWidth="1"/>
    <col min="14864" max="14864" width="1.375" customWidth="1"/>
    <col min="14865" max="14865" width="5.75" customWidth="1"/>
    <col min="14866" max="15104" width="8" customWidth="1"/>
    <col min="15105" max="15105" width="5.75" customWidth="1"/>
    <col min="15106" max="15106" width="1.375" customWidth="1"/>
    <col min="15107" max="15107" width="8.875" customWidth="1"/>
    <col min="15108" max="15108" width="6.25" customWidth="1"/>
    <col min="15109" max="15109" width="3.5" customWidth="1"/>
    <col min="15110" max="15110" width="16" customWidth="1"/>
    <col min="15111" max="15111" width="2.75" customWidth="1"/>
    <col min="15112" max="15112" width="7.125" customWidth="1"/>
    <col min="15113" max="15113" width="0.875" customWidth="1"/>
    <col min="15114" max="15114" width="0.75" customWidth="1"/>
    <col min="15115" max="15115" width="4.5" customWidth="1"/>
    <col min="15116" max="15116" width="13.25" customWidth="1"/>
    <col min="15117" max="15117" width="3.5" customWidth="1"/>
    <col min="15118" max="15118" width="0.875" customWidth="1"/>
    <col min="15119" max="15119" width="1.75" customWidth="1"/>
    <col min="15120" max="15120" width="1.375" customWidth="1"/>
    <col min="15121" max="15121" width="5.75" customWidth="1"/>
    <col min="15122" max="15360" width="8" customWidth="1"/>
    <col min="15361" max="15361" width="5.75" customWidth="1"/>
    <col min="15362" max="15362" width="1.375" customWidth="1"/>
    <col min="15363" max="15363" width="8.875" customWidth="1"/>
    <col min="15364" max="15364" width="6.25" customWidth="1"/>
    <col min="15365" max="15365" width="3.5" customWidth="1"/>
    <col min="15366" max="15366" width="16" customWidth="1"/>
    <col min="15367" max="15367" width="2.75" customWidth="1"/>
    <col min="15368" max="15368" width="7.125" customWidth="1"/>
    <col min="15369" max="15369" width="0.875" customWidth="1"/>
    <col min="15370" max="15370" width="0.75" customWidth="1"/>
    <col min="15371" max="15371" width="4.5" customWidth="1"/>
    <col min="15372" max="15372" width="13.25" customWidth="1"/>
    <col min="15373" max="15373" width="3.5" customWidth="1"/>
    <col min="15374" max="15374" width="0.875" customWidth="1"/>
    <col min="15375" max="15375" width="1.75" customWidth="1"/>
    <col min="15376" max="15376" width="1.375" customWidth="1"/>
    <col min="15377" max="15377" width="5.75" customWidth="1"/>
    <col min="15378" max="15616" width="8" customWidth="1"/>
    <col min="15617" max="15617" width="5.75" customWidth="1"/>
    <col min="15618" max="15618" width="1.375" customWidth="1"/>
    <col min="15619" max="15619" width="8.875" customWidth="1"/>
    <col min="15620" max="15620" width="6.25" customWidth="1"/>
    <col min="15621" max="15621" width="3.5" customWidth="1"/>
    <col min="15622" max="15622" width="16" customWidth="1"/>
    <col min="15623" max="15623" width="2.75" customWidth="1"/>
    <col min="15624" max="15624" width="7.125" customWidth="1"/>
    <col min="15625" max="15625" width="0.875" customWidth="1"/>
    <col min="15626" max="15626" width="0.75" customWidth="1"/>
    <col min="15627" max="15627" width="4.5" customWidth="1"/>
    <col min="15628" max="15628" width="13.25" customWidth="1"/>
    <col min="15629" max="15629" width="3.5" customWidth="1"/>
    <col min="15630" max="15630" width="0.875" customWidth="1"/>
    <col min="15631" max="15631" width="1.75" customWidth="1"/>
    <col min="15632" max="15632" width="1.375" customWidth="1"/>
    <col min="15633" max="15633" width="5.75" customWidth="1"/>
    <col min="15634" max="15872" width="8" customWidth="1"/>
    <col min="15873" max="15873" width="5.75" customWidth="1"/>
    <col min="15874" max="15874" width="1.375" customWidth="1"/>
    <col min="15875" max="15875" width="8.875" customWidth="1"/>
    <col min="15876" max="15876" width="6.25" customWidth="1"/>
    <col min="15877" max="15877" width="3.5" customWidth="1"/>
    <col min="15878" max="15878" width="16" customWidth="1"/>
    <col min="15879" max="15879" width="2.75" customWidth="1"/>
    <col min="15880" max="15880" width="7.125" customWidth="1"/>
    <col min="15881" max="15881" width="0.875" customWidth="1"/>
    <col min="15882" max="15882" width="0.75" customWidth="1"/>
    <col min="15883" max="15883" width="4.5" customWidth="1"/>
    <col min="15884" max="15884" width="13.25" customWidth="1"/>
    <col min="15885" max="15885" width="3.5" customWidth="1"/>
    <col min="15886" max="15886" width="0.875" customWidth="1"/>
    <col min="15887" max="15887" width="1.75" customWidth="1"/>
    <col min="15888" max="15888" width="1.375" customWidth="1"/>
    <col min="15889" max="15889" width="5.75" customWidth="1"/>
    <col min="15890" max="16128" width="8" customWidth="1"/>
    <col min="16129" max="16129" width="5.75" customWidth="1"/>
    <col min="16130" max="16130" width="1.375" customWidth="1"/>
    <col min="16131" max="16131" width="8.875" customWidth="1"/>
    <col min="16132" max="16132" width="6.25" customWidth="1"/>
    <col min="16133" max="16133" width="3.5" customWidth="1"/>
    <col min="16134" max="16134" width="16" customWidth="1"/>
    <col min="16135" max="16135" width="2.75" customWidth="1"/>
    <col min="16136" max="16136" width="7.125" customWidth="1"/>
    <col min="16137" max="16137" width="0.875" customWidth="1"/>
    <col min="16138" max="16138" width="0.75" customWidth="1"/>
    <col min="16139" max="16139" width="4.5" customWidth="1"/>
    <col min="16140" max="16140" width="13.25" customWidth="1"/>
    <col min="16141" max="16141" width="3.5" customWidth="1"/>
    <col min="16142" max="16142" width="0.875" customWidth="1"/>
    <col min="16143" max="16143" width="1.75" customWidth="1"/>
    <col min="16144" max="16144" width="1.375" customWidth="1"/>
    <col min="16145" max="16145" width="5.75" customWidth="1"/>
    <col min="16146" max="16384" width="8" customWidth="1"/>
  </cols>
  <sheetData>
    <row r="1" spans="1:17" ht="11.85" customHeight="1" x14ac:dyDescent="0.25">
      <c r="A1" s="159" t="s">
        <v>271</v>
      </c>
      <c r="B1" s="159"/>
      <c r="C1" s="159"/>
      <c r="D1" s="159"/>
      <c r="E1" s="159"/>
      <c r="F1" s="159"/>
      <c r="G1" s="159"/>
      <c r="J1" s="160" t="s">
        <v>272</v>
      </c>
      <c r="K1" s="160"/>
      <c r="L1" s="160"/>
      <c r="M1" s="160"/>
      <c r="O1" s="161"/>
      <c r="P1" s="161"/>
      <c r="Q1" s="161"/>
    </row>
    <row r="2" spans="1:17" ht="5.85" customHeight="1" x14ac:dyDescent="0.25"/>
    <row r="3" spans="1:17" ht="22.9" customHeight="1" x14ac:dyDescent="0.25">
      <c r="B3" s="162" t="s">
        <v>273</v>
      </c>
      <c r="C3" s="162"/>
      <c r="D3" s="162"/>
      <c r="E3" s="162"/>
      <c r="F3" s="162"/>
      <c r="G3" s="162"/>
      <c r="H3" s="162"/>
      <c r="I3" s="162"/>
      <c r="J3" s="162"/>
      <c r="K3" s="162"/>
      <c r="L3" s="162"/>
      <c r="M3" s="162"/>
      <c r="N3" s="162"/>
      <c r="O3" s="162"/>
      <c r="P3" s="162"/>
    </row>
    <row r="4" spans="1:17" ht="34.5" customHeight="1" x14ac:dyDescent="0.25">
      <c r="A4" s="184" t="s">
        <v>274</v>
      </c>
      <c r="B4" s="184"/>
      <c r="C4" s="184"/>
      <c r="D4" s="184"/>
      <c r="E4" s="184"/>
      <c r="F4" s="184"/>
      <c r="G4" s="184"/>
      <c r="H4" s="184"/>
      <c r="I4" s="184"/>
      <c r="J4" s="184"/>
      <c r="K4" s="184"/>
      <c r="L4" s="184"/>
      <c r="M4" s="184"/>
      <c r="N4" s="184"/>
      <c r="O4" s="184"/>
      <c r="P4" s="184"/>
      <c r="Q4" s="184"/>
    </row>
    <row r="5" spans="1:17" ht="17.649999999999999" customHeight="1" x14ac:dyDescent="0.25">
      <c r="A5" s="164" t="s">
        <v>156</v>
      </c>
      <c r="B5" s="164"/>
      <c r="C5" s="164"/>
      <c r="D5" s="164"/>
      <c r="E5" s="164"/>
      <c r="F5" s="164"/>
      <c r="G5" s="164"/>
      <c r="H5" s="164"/>
      <c r="I5" s="164"/>
      <c r="J5" s="164"/>
      <c r="K5" s="164"/>
      <c r="L5" s="164"/>
      <c r="M5" s="164"/>
      <c r="N5" s="164"/>
      <c r="O5" s="164"/>
      <c r="P5" s="164"/>
      <c r="Q5" s="164"/>
    </row>
    <row r="6" spans="1:17" ht="17.649999999999999" customHeight="1" x14ac:dyDescent="0.25">
      <c r="A6" s="185" t="s">
        <v>275</v>
      </c>
      <c r="B6" s="185"/>
      <c r="C6" s="185"/>
      <c r="D6" s="185"/>
      <c r="E6" s="185"/>
      <c r="F6" s="185"/>
      <c r="G6" s="185"/>
      <c r="H6" s="185"/>
      <c r="I6" s="185"/>
      <c r="J6" s="185"/>
      <c r="K6" s="185"/>
      <c r="L6" s="185"/>
      <c r="M6" s="185"/>
      <c r="N6" s="185"/>
      <c r="O6" s="185"/>
      <c r="P6" s="185"/>
      <c r="Q6" s="185"/>
    </row>
    <row r="7" spans="1:17" ht="11.1" customHeight="1" x14ac:dyDescent="0.25">
      <c r="A7" s="157" t="s">
        <v>158</v>
      </c>
      <c r="B7" s="157"/>
      <c r="C7" s="157"/>
      <c r="D7" s="157" t="s">
        <v>159</v>
      </c>
      <c r="E7" s="157"/>
      <c r="F7" s="157"/>
      <c r="G7" s="157"/>
      <c r="H7" s="157"/>
      <c r="I7" s="157"/>
      <c r="J7" s="157"/>
    </row>
    <row r="8" spans="1:17" ht="11.85" customHeight="1" x14ac:dyDescent="0.25">
      <c r="A8" s="157" t="s">
        <v>160</v>
      </c>
      <c r="B8" s="157"/>
      <c r="C8" s="157"/>
      <c r="D8" s="157" t="s">
        <v>161</v>
      </c>
      <c r="E8" s="157"/>
      <c r="F8" s="157"/>
    </row>
    <row r="9" spans="1:17" ht="11.85" customHeight="1" x14ac:dyDescent="0.25">
      <c r="A9" s="158" t="s">
        <v>162</v>
      </c>
      <c r="B9" s="158"/>
      <c r="C9" s="158"/>
      <c r="D9" s="158"/>
      <c r="E9" s="158"/>
      <c r="F9" s="158" t="s">
        <v>163</v>
      </c>
      <c r="G9" s="158"/>
      <c r="H9" s="158"/>
      <c r="I9" s="96"/>
      <c r="J9" s="96"/>
      <c r="K9" s="96"/>
      <c r="L9" s="96"/>
      <c r="M9" s="96"/>
      <c r="N9" s="96"/>
      <c r="O9" s="96"/>
      <c r="P9" s="96"/>
      <c r="Q9" s="96"/>
    </row>
    <row r="10" spans="1:17" s="104" customFormat="1" ht="22.9" customHeight="1" x14ac:dyDescent="0.25">
      <c r="A10" s="168" t="s">
        <v>136</v>
      </c>
      <c r="B10" s="168"/>
      <c r="C10" s="168"/>
      <c r="D10" s="168" t="s">
        <v>164</v>
      </c>
      <c r="E10" s="168"/>
      <c r="F10" s="168"/>
      <c r="G10" s="168"/>
      <c r="H10" s="168" t="s">
        <v>15</v>
      </c>
      <c r="I10" s="168"/>
      <c r="J10" s="168"/>
      <c r="K10" s="168"/>
      <c r="L10" s="103" t="s">
        <v>16</v>
      </c>
      <c r="M10" s="168" t="s">
        <v>165</v>
      </c>
      <c r="N10" s="168"/>
      <c r="O10" s="168"/>
      <c r="P10" s="168"/>
      <c r="Q10" s="168"/>
    </row>
    <row r="11" spans="1:17" s="104" customFormat="1" ht="11.85" customHeight="1" x14ac:dyDescent="0.25">
      <c r="A11" s="169" t="s">
        <v>166</v>
      </c>
      <c r="B11" s="169"/>
      <c r="C11" s="169"/>
      <c r="D11" s="169" t="s">
        <v>110</v>
      </c>
      <c r="E11" s="169"/>
      <c r="F11" s="169"/>
      <c r="G11" s="169"/>
      <c r="H11" s="170" t="s">
        <v>167</v>
      </c>
      <c r="I11" s="170"/>
      <c r="J11" s="170"/>
      <c r="K11" s="170"/>
      <c r="L11" s="102">
        <v>40000</v>
      </c>
      <c r="M11" s="171">
        <v>-40000</v>
      </c>
      <c r="N11" s="171"/>
      <c r="O11" s="171"/>
      <c r="P11" s="171"/>
      <c r="Q11" s="171"/>
    </row>
    <row r="12" spans="1:17" s="104" customFormat="1" ht="11.85" customHeight="1" x14ac:dyDescent="0.25">
      <c r="A12" s="165" t="s">
        <v>147</v>
      </c>
      <c r="B12" s="165"/>
      <c r="C12" s="165"/>
      <c r="D12" s="165" t="s">
        <v>149</v>
      </c>
      <c r="E12" s="165"/>
      <c r="F12" s="165"/>
      <c r="G12" s="165"/>
      <c r="H12" s="166" t="s">
        <v>167</v>
      </c>
      <c r="I12" s="166"/>
      <c r="J12" s="166"/>
      <c r="K12" s="166"/>
      <c r="L12" s="97">
        <v>1448.54</v>
      </c>
      <c r="M12" s="167">
        <v>-1448.54</v>
      </c>
      <c r="N12" s="167"/>
      <c r="O12" s="167"/>
      <c r="P12" s="167"/>
      <c r="Q12" s="167"/>
    </row>
    <row r="13" spans="1:17" s="104" customFormat="1" ht="11.85" customHeight="1" x14ac:dyDescent="0.25">
      <c r="A13" s="165" t="s">
        <v>148</v>
      </c>
      <c r="B13" s="165"/>
      <c r="C13" s="165"/>
      <c r="D13" s="165" t="s">
        <v>276</v>
      </c>
      <c r="E13" s="165"/>
      <c r="F13" s="165"/>
      <c r="G13" s="165"/>
      <c r="H13" s="166" t="s">
        <v>167</v>
      </c>
      <c r="I13" s="166"/>
      <c r="J13" s="166"/>
      <c r="K13" s="166"/>
      <c r="L13" s="97">
        <v>27522.42</v>
      </c>
      <c r="M13" s="167">
        <v>-27522.42</v>
      </c>
      <c r="N13" s="167"/>
      <c r="O13" s="167"/>
      <c r="P13" s="167"/>
      <c r="Q13" s="167"/>
    </row>
    <row r="14" spans="1:17" s="104" customFormat="1" ht="11.1" customHeight="1" x14ac:dyDescent="0.25">
      <c r="A14" s="165" t="s">
        <v>277</v>
      </c>
      <c r="B14" s="165"/>
      <c r="C14" s="165"/>
      <c r="D14" s="165" t="s">
        <v>278</v>
      </c>
      <c r="E14" s="165"/>
      <c r="F14" s="165"/>
      <c r="G14" s="165"/>
      <c r="H14" s="172">
        <v>28970.97</v>
      </c>
      <c r="I14" s="172"/>
      <c r="J14" s="172"/>
      <c r="K14" s="172"/>
      <c r="L14" s="97">
        <v>28970.97</v>
      </c>
      <c r="M14" s="167">
        <v>0</v>
      </c>
      <c r="N14" s="167"/>
      <c r="O14" s="167"/>
      <c r="P14" s="167"/>
      <c r="Q14" s="167"/>
    </row>
    <row r="15" spans="1:17" s="104" customFormat="1" ht="11.85" customHeight="1" x14ac:dyDescent="0.25">
      <c r="A15" s="165" t="s">
        <v>168</v>
      </c>
      <c r="B15" s="165"/>
      <c r="C15" s="165"/>
      <c r="D15" s="165" t="s">
        <v>137</v>
      </c>
      <c r="E15" s="165"/>
      <c r="F15" s="165"/>
      <c r="G15" s="165"/>
      <c r="H15" s="172">
        <v>7791.36</v>
      </c>
      <c r="I15" s="172"/>
      <c r="J15" s="172"/>
      <c r="K15" s="172"/>
      <c r="L15" s="97">
        <v>43132.72</v>
      </c>
      <c r="M15" s="167">
        <v>-35341.360000000001</v>
      </c>
      <c r="N15" s="167"/>
      <c r="O15" s="167"/>
      <c r="P15" s="167"/>
      <c r="Q15" s="167"/>
    </row>
    <row r="16" spans="1:17" s="104" customFormat="1" ht="11.85" customHeight="1" x14ac:dyDescent="0.25">
      <c r="A16" s="165" t="s">
        <v>169</v>
      </c>
      <c r="B16" s="165"/>
      <c r="C16" s="165"/>
      <c r="D16" s="165" t="s">
        <v>170</v>
      </c>
      <c r="E16" s="165"/>
      <c r="F16" s="165"/>
      <c r="G16" s="165"/>
      <c r="H16" s="172">
        <v>73.69</v>
      </c>
      <c r="I16" s="172"/>
      <c r="J16" s="172"/>
      <c r="K16" s="172"/>
      <c r="L16" s="97">
        <v>73.69</v>
      </c>
      <c r="M16" s="167">
        <v>0</v>
      </c>
      <c r="N16" s="167"/>
      <c r="O16" s="167"/>
      <c r="P16" s="167"/>
      <c r="Q16" s="167"/>
    </row>
    <row r="17" spans="1:17" s="104" customFormat="1" ht="11.85" customHeight="1" x14ac:dyDescent="0.25">
      <c r="A17" s="173"/>
      <c r="B17" s="173"/>
      <c r="C17" s="173"/>
      <c r="D17" s="173"/>
      <c r="E17" s="174" t="s">
        <v>171</v>
      </c>
      <c r="F17" s="174"/>
      <c r="G17" s="174"/>
      <c r="H17" s="175">
        <v>36836.019999999997</v>
      </c>
      <c r="I17" s="175"/>
      <c r="J17" s="175"/>
      <c r="K17" s="175"/>
      <c r="L17" s="105">
        <v>141148.34</v>
      </c>
      <c r="M17" s="175">
        <v>-104312.32000000001</v>
      </c>
      <c r="N17" s="175"/>
      <c r="O17" s="175"/>
      <c r="P17" s="175"/>
      <c r="Q17" s="175"/>
    </row>
    <row r="18" spans="1:17" s="104" customFormat="1" ht="11.1" customHeight="1" x14ac:dyDescent="0.25">
      <c r="A18" s="169" t="s">
        <v>172</v>
      </c>
      <c r="B18" s="169"/>
      <c r="C18" s="169"/>
      <c r="D18" s="169" t="s">
        <v>173</v>
      </c>
      <c r="E18" s="169"/>
      <c r="F18" s="169"/>
      <c r="G18" s="169"/>
      <c r="H18" s="176">
        <v>30000</v>
      </c>
      <c r="I18" s="176"/>
      <c r="J18" s="176"/>
      <c r="K18" s="176"/>
      <c r="L18" s="98" t="s">
        <v>167</v>
      </c>
      <c r="M18" s="171">
        <v>30000</v>
      </c>
      <c r="N18" s="171"/>
      <c r="O18" s="171"/>
      <c r="P18" s="171"/>
      <c r="Q18" s="171"/>
    </row>
    <row r="19" spans="1:17" s="104" customFormat="1" ht="11.85" customHeight="1" x14ac:dyDescent="0.25">
      <c r="A19" s="165" t="s">
        <v>174</v>
      </c>
      <c r="B19" s="165"/>
      <c r="C19" s="165"/>
      <c r="D19" s="165" t="s">
        <v>112</v>
      </c>
      <c r="E19" s="165"/>
      <c r="F19" s="165"/>
      <c r="G19" s="165"/>
      <c r="H19" s="172">
        <v>17850</v>
      </c>
      <c r="I19" s="172"/>
      <c r="J19" s="172"/>
      <c r="K19" s="172"/>
      <c r="L19" s="99" t="s">
        <v>167</v>
      </c>
      <c r="M19" s="167">
        <v>17850</v>
      </c>
      <c r="N19" s="167"/>
      <c r="O19" s="167"/>
      <c r="P19" s="167"/>
      <c r="Q19" s="167"/>
    </row>
    <row r="20" spans="1:17" s="104" customFormat="1" ht="19.149999999999999" customHeight="1" x14ac:dyDescent="0.25">
      <c r="A20" s="165" t="s">
        <v>175</v>
      </c>
      <c r="B20" s="165"/>
      <c r="C20" s="165"/>
      <c r="D20" s="165" t="s">
        <v>176</v>
      </c>
      <c r="E20" s="165"/>
      <c r="F20" s="165"/>
      <c r="G20" s="165"/>
      <c r="H20" s="172">
        <v>32160</v>
      </c>
      <c r="I20" s="172"/>
      <c r="J20" s="172"/>
      <c r="K20" s="172"/>
      <c r="L20" s="99" t="s">
        <v>167</v>
      </c>
      <c r="M20" s="167">
        <v>32160</v>
      </c>
      <c r="N20" s="167"/>
      <c r="O20" s="167"/>
      <c r="P20" s="167"/>
      <c r="Q20" s="167"/>
    </row>
    <row r="21" spans="1:17" s="104" customFormat="1" ht="11.1" customHeight="1" x14ac:dyDescent="0.25">
      <c r="A21" s="165" t="s">
        <v>177</v>
      </c>
      <c r="B21" s="165"/>
      <c r="C21" s="165"/>
      <c r="D21" s="165" t="s">
        <v>114</v>
      </c>
      <c r="E21" s="165"/>
      <c r="F21" s="165"/>
      <c r="G21" s="165"/>
      <c r="H21" s="172">
        <v>36800</v>
      </c>
      <c r="I21" s="172"/>
      <c r="J21" s="172"/>
      <c r="K21" s="172"/>
      <c r="L21" s="99" t="s">
        <v>167</v>
      </c>
      <c r="M21" s="167">
        <v>36800</v>
      </c>
      <c r="N21" s="167"/>
      <c r="O21" s="167"/>
      <c r="P21" s="167"/>
      <c r="Q21" s="167"/>
    </row>
    <row r="22" spans="1:17" s="104" customFormat="1" ht="11.85" customHeight="1" x14ac:dyDescent="0.25">
      <c r="A22" s="165" t="s">
        <v>178</v>
      </c>
      <c r="B22" s="165"/>
      <c r="C22" s="165"/>
      <c r="D22" s="165" t="s">
        <v>138</v>
      </c>
      <c r="E22" s="165"/>
      <c r="F22" s="165"/>
      <c r="G22" s="165"/>
      <c r="H22" s="172">
        <v>7445</v>
      </c>
      <c r="I22" s="172"/>
      <c r="J22" s="172"/>
      <c r="K22" s="172"/>
      <c r="L22" s="99" t="s">
        <v>167</v>
      </c>
      <c r="M22" s="167">
        <v>7445</v>
      </c>
      <c r="N22" s="167"/>
      <c r="O22" s="167"/>
      <c r="P22" s="167"/>
      <c r="Q22" s="167"/>
    </row>
    <row r="23" spans="1:17" s="104" customFormat="1" ht="11.85" customHeight="1" x14ac:dyDescent="0.25">
      <c r="A23" s="165" t="s">
        <v>179</v>
      </c>
      <c r="B23" s="165"/>
      <c r="C23" s="165"/>
      <c r="D23" s="165" t="s">
        <v>180</v>
      </c>
      <c r="E23" s="165"/>
      <c r="F23" s="165"/>
      <c r="G23" s="165"/>
      <c r="H23" s="166" t="s">
        <v>167</v>
      </c>
      <c r="I23" s="166"/>
      <c r="J23" s="166"/>
      <c r="K23" s="166"/>
      <c r="L23" s="97">
        <v>3433.33</v>
      </c>
      <c r="M23" s="167">
        <v>-3433.33</v>
      </c>
      <c r="N23" s="167"/>
      <c r="O23" s="167"/>
      <c r="P23" s="167"/>
      <c r="Q23" s="167"/>
    </row>
    <row r="24" spans="1:17" s="104" customFormat="1" ht="11.85" customHeight="1" x14ac:dyDescent="0.25">
      <c r="A24" s="165" t="s">
        <v>181</v>
      </c>
      <c r="B24" s="165"/>
      <c r="C24" s="165"/>
      <c r="D24" s="165" t="s">
        <v>182</v>
      </c>
      <c r="E24" s="165"/>
      <c r="F24" s="165"/>
      <c r="G24" s="165"/>
      <c r="H24" s="166" t="s">
        <v>167</v>
      </c>
      <c r="I24" s="166"/>
      <c r="J24" s="166"/>
      <c r="K24" s="166"/>
      <c r="L24" s="97">
        <v>3619</v>
      </c>
      <c r="M24" s="167">
        <v>-3619</v>
      </c>
      <c r="N24" s="167"/>
      <c r="O24" s="167"/>
      <c r="P24" s="167"/>
      <c r="Q24" s="167"/>
    </row>
    <row r="25" spans="1:17" s="104" customFormat="1" ht="11.1" customHeight="1" x14ac:dyDescent="0.25">
      <c r="A25" s="165" t="s">
        <v>183</v>
      </c>
      <c r="B25" s="165"/>
      <c r="C25" s="165"/>
      <c r="D25" s="165" t="s">
        <v>184</v>
      </c>
      <c r="E25" s="165"/>
      <c r="F25" s="165"/>
      <c r="G25" s="165"/>
      <c r="H25" s="166" t="s">
        <v>167</v>
      </c>
      <c r="I25" s="166"/>
      <c r="J25" s="166"/>
      <c r="K25" s="166"/>
      <c r="L25" s="97">
        <v>4450</v>
      </c>
      <c r="M25" s="167">
        <v>-4450</v>
      </c>
      <c r="N25" s="167"/>
      <c r="O25" s="167"/>
      <c r="P25" s="167"/>
      <c r="Q25" s="167"/>
    </row>
    <row r="26" spans="1:17" s="104" customFormat="1" ht="11.85" customHeight="1" x14ac:dyDescent="0.25">
      <c r="A26" s="165" t="s">
        <v>185</v>
      </c>
      <c r="B26" s="165"/>
      <c r="C26" s="165"/>
      <c r="D26" s="165" t="s">
        <v>186</v>
      </c>
      <c r="E26" s="165"/>
      <c r="F26" s="165"/>
      <c r="G26" s="165"/>
      <c r="H26" s="166" t="s">
        <v>167</v>
      </c>
      <c r="I26" s="166"/>
      <c r="J26" s="166"/>
      <c r="K26" s="166"/>
      <c r="L26" s="97">
        <v>1873</v>
      </c>
      <c r="M26" s="167">
        <v>-1873</v>
      </c>
      <c r="N26" s="167"/>
      <c r="O26" s="167"/>
      <c r="P26" s="167"/>
      <c r="Q26" s="167"/>
    </row>
    <row r="27" spans="1:17" s="104" customFormat="1" ht="11.85" customHeight="1" x14ac:dyDescent="0.25">
      <c r="A27" s="173"/>
      <c r="B27" s="173"/>
      <c r="C27" s="173"/>
      <c r="D27" s="173"/>
      <c r="E27" s="174" t="s">
        <v>187</v>
      </c>
      <c r="F27" s="174"/>
      <c r="G27" s="174"/>
      <c r="H27" s="175">
        <v>124255</v>
      </c>
      <c r="I27" s="175"/>
      <c r="J27" s="175"/>
      <c r="K27" s="175"/>
      <c r="L27" s="105">
        <v>13375.33</v>
      </c>
      <c r="M27" s="175">
        <v>110879.67</v>
      </c>
      <c r="N27" s="175"/>
      <c r="O27" s="175"/>
      <c r="P27" s="175"/>
      <c r="Q27" s="175"/>
    </row>
    <row r="28" spans="1:17" s="104" customFormat="1" ht="11.85" customHeight="1" x14ac:dyDescent="0.25">
      <c r="A28" s="169" t="s">
        <v>188</v>
      </c>
      <c r="B28" s="169"/>
      <c r="C28" s="169"/>
      <c r="D28" s="169" t="s">
        <v>189</v>
      </c>
      <c r="E28" s="169"/>
      <c r="F28" s="169"/>
      <c r="G28" s="169"/>
      <c r="H28" s="176">
        <v>26783.59</v>
      </c>
      <c r="I28" s="176"/>
      <c r="J28" s="176"/>
      <c r="K28" s="176"/>
      <c r="L28" s="98" t="s">
        <v>167</v>
      </c>
      <c r="M28" s="171">
        <v>26783.59</v>
      </c>
      <c r="N28" s="171"/>
      <c r="O28" s="171"/>
      <c r="P28" s="171"/>
      <c r="Q28" s="171"/>
    </row>
    <row r="29" spans="1:17" s="104" customFormat="1" ht="11.1" customHeight="1" x14ac:dyDescent="0.25">
      <c r="A29" s="165" t="s">
        <v>190</v>
      </c>
      <c r="B29" s="165"/>
      <c r="C29" s="165"/>
      <c r="D29" s="165" t="s">
        <v>191</v>
      </c>
      <c r="E29" s="165"/>
      <c r="F29" s="165"/>
      <c r="G29" s="165"/>
      <c r="H29" s="166" t="s">
        <v>167</v>
      </c>
      <c r="I29" s="166"/>
      <c r="J29" s="166"/>
      <c r="K29" s="166"/>
      <c r="L29" s="97">
        <v>424.5</v>
      </c>
      <c r="M29" s="167">
        <v>-424.5</v>
      </c>
      <c r="N29" s="167"/>
      <c r="O29" s="167"/>
      <c r="P29" s="167"/>
      <c r="Q29" s="167"/>
    </row>
    <row r="30" spans="1:17" s="104" customFormat="1" ht="11.85" customHeight="1" x14ac:dyDescent="0.25">
      <c r="A30" s="173"/>
      <c r="B30" s="173"/>
      <c r="C30" s="173"/>
      <c r="D30" s="173"/>
      <c r="E30" s="174" t="s">
        <v>192</v>
      </c>
      <c r="F30" s="174"/>
      <c r="G30" s="174"/>
      <c r="H30" s="175">
        <v>26783.59</v>
      </c>
      <c r="I30" s="175"/>
      <c r="J30" s="175"/>
      <c r="K30" s="175"/>
      <c r="L30" s="105">
        <v>424.5</v>
      </c>
      <c r="M30" s="175">
        <v>26359.09</v>
      </c>
      <c r="N30" s="175"/>
      <c r="O30" s="175"/>
      <c r="P30" s="175"/>
      <c r="Q30" s="175"/>
    </row>
    <row r="31" spans="1:17" s="104" customFormat="1" ht="11.85" customHeight="1" x14ac:dyDescent="0.25">
      <c r="A31" s="169" t="s">
        <v>193</v>
      </c>
      <c r="B31" s="169"/>
      <c r="C31" s="169"/>
      <c r="D31" s="169" t="s">
        <v>115</v>
      </c>
      <c r="E31" s="169"/>
      <c r="F31" s="169"/>
      <c r="G31" s="169"/>
      <c r="H31" s="176">
        <v>19173.490000000002</v>
      </c>
      <c r="I31" s="176"/>
      <c r="J31" s="176"/>
      <c r="K31" s="176"/>
      <c r="L31" s="102">
        <v>19173.490000000002</v>
      </c>
      <c r="M31" s="171">
        <v>0</v>
      </c>
      <c r="N31" s="171"/>
      <c r="O31" s="171"/>
      <c r="P31" s="171"/>
      <c r="Q31" s="171"/>
    </row>
    <row r="32" spans="1:17" s="104" customFormat="1" ht="11.85" customHeight="1" x14ac:dyDescent="0.25">
      <c r="A32" s="165" t="s">
        <v>279</v>
      </c>
      <c r="B32" s="165"/>
      <c r="C32" s="165"/>
      <c r="D32" s="165" t="s">
        <v>280</v>
      </c>
      <c r="E32" s="165"/>
      <c r="F32" s="165"/>
      <c r="G32" s="165"/>
      <c r="H32" s="166" t="s">
        <v>167</v>
      </c>
      <c r="I32" s="166"/>
      <c r="J32" s="166"/>
      <c r="K32" s="166"/>
      <c r="L32" s="97">
        <v>16708.63</v>
      </c>
      <c r="M32" s="167">
        <v>-16708.63</v>
      </c>
      <c r="N32" s="167"/>
      <c r="O32" s="167"/>
      <c r="P32" s="167"/>
      <c r="Q32" s="167"/>
    </row>
    <row r="33" spans="1:17" s="104" customFormat="1" ht="11.1" customHeight="1" x14ac:dyDescent="0.25">
      <c r="A33" s="165" t="s">
        <v>281</v>
      </c>
      <c r="B33" s="165"/>
      <c r="C33" s="165"/>
      <c r="D33" s="165" t="s">
        <v>282</v>
      </c>
      <c r="E33" s="165"/>
      <c r="F33" s="165"/>
      <c r="G33" s="165"/>
      <c r="H33" s="166" t="s">
        <v>167</v>
      </c>
      <c r="I33" s="166"/>
      <c r="J33" s="166"/>
      <c r="K33" s="166"/>
      <c r="L33" s="97">
        <v>9211.9500000000007</v>
      </c>
      <c r="M33" s="167">
        <v>-9211.9500000000007</v>
      </c>
      <c r="N33" s="167"/>
      <c r="O33" s="167"/>
      <c r="P33" s="167"/>
      <c r="Q33" s="167"/>
    </row>
    <row r="34" spans="1:17" s="104" customFormat="1" ht="11.85" customHeight="1" x14ac:dyDescent="0.25">
      <c r="A34" s="165" t="s">
        <v>194</v>
      </c>
      <c r="B34" s="165"/>
      <c r="C34" s="165"/>
      <c r="D34" s="165" t="s">
        <v>117</v>
      </c>
      <c r="E34" s="165"/>
      <c r="F34" s="165"/>
      <c r="G34" s="165"/>
      <c r="H34" s="172">
        <v>21462.12</v>
      </c>
      <c r="I34" s="172"/>
      <c r="J34" s="172"/>
      <c r="K34" s="172"/>
      <c r="L34" s="97">
        <v>21462.12</v>
      </c>
      <c r="M34" s="167">
        <v>0</v>
      </c>
      <c r="N34" s="167"/>
      <c r="O34" s="167"/>
      <c r="P34" s="167"/>
      <c r="Q34" s="167"/>
    </row>
    <row r="35" spans="1:17" s="104" customFormat="1" ht="11.85" customHeight="1" x14ac:dyDescent="0.25">
      <c r="A35" s="165" t="s">
        <v>283</v>
      </c>
      <c r="B35" s="165"/>
      <c r="C35" s="165"/>
      <c r="D35" s="165" t="s">
        <v>35</v>
      </c>
      <c r="E35" s="165"/>
      <c r="F35" s="165"/>
      <c r="G35" s="165"/>
      <c r="H35" s="172">
        <v>1812</v>
      </c>
      <c r="I35" s="172"/>
      <c r="J35" s="172"/>
      <c r="K35" s="172"/>
      <c r="L35" s="99" t="s">
        <v>167</v>
      </c>
      <c r="M35" s="167">
        <v>1812</v>
      </c>
      <c r="N35" s="167"/>
      <c r="O35" s="167"/>
      <c r="P35" s="167"/>
      <c r="Q35" s="167"/>
    </row>
    <row r="36" spans="1:17" s="104" customFormat="1" ht="11.85" customHeight="1" x14ac:dyDescent="0.25">
      <c r="A36" s="165" t="s">
        <v>284</v>
      </c>
      <c r="B36" s="165"/>
      <c r="C36" s="165"/>
      <c r="D36" s="165" t="s">
        <v>36</v>
      </c>
      <c r="E36" s="165"/>
      <c r="F36" s="165"/>
      <c r="G36" s="165"/>
      <c r="H36" s="172">
        <v>4260</v>
      </c>
      <c r="I36" s="172"/>
      <c r="J36" s="172"/>
      <c r="K36" s="172"/>
      <c r="L36" s="99" t="s">
        <v>167</v>
      </c>
      <c r="M36" s="167">
        <v>4260</v>
      </c>
      <c r="N36" s="167"/>
      <c r="O36" s="167"/>
      <c r="P36" s="167"/>
      <c r="Q36" s="167"/>
    </row>
    <row r="37" spans="1:17" s="104" customFormat="1" ht="11.1" customHeight="1" x14ac:dyDescent="0.25">
      <c r="A37" s="165" t="s">
        <v>285</v>
      </c>
      <c r="B37" s="165"/>
      <c r="C37" s="165"/>
      <c r="D37" s="165" t="s">
        <v>46</v>
      </c>
      <c r="E37" s="165"/>
      <c r="F37" s="165"/>
      <c r="G37" s="165"/>
      <c r="H37" s="172">
        <v>2856</v>
      </c>
      <c r="I37" s="172"/>
      <c r="J37" s="172"/>
      <c r="K37" s="172"/>
      <c r="L37" s="99" t="s">
        <v>167</v>
      </c>
      <c r="M37" s="167">
        <v>2856</v>
      </c>
      <c r="N37" s="167"/>
      <c r="O37" s="167"/>
      <c r="P37" s="167"/>
      <c r="Q37" s="167"/>
    </row>
    <row r="38" spans="1:17" s="104" customFormat="1" ht="11.85" customHeight="1" x14ac:dyDescent="0.25">
      <c r="A38" s="165" t="s">
        <v>286</v>
      </c>
      <c r="B38" s="165"/>
      <c r="C38" s="165"/>
      <c r="D38" s="165" t="s">
        <v>287</v>
      </c>
      <c r="E38" s="165"/>
      <c r="F38" s="165"/>
      <c r="G38" s="165"/>
      <c r="H38" s="172">
        <v>2136</v>
      </c>
      <c r="I38" s="172"/>
      <c r="J38" s="172"/>
      <c r="K38" s="172"/>
      <c r="L38" s="99" t="s">
        <v>167</v>
      </c>
      <c r="M38" s="167">
        <v>2136</v>
      </c>
      <c r="N38" s="167"/>
      <c r="O38" s="167"/>
      <c r="P38" s="167"/>
      <c r="Q38" s="167"/>
    </row>
    <row r="39" spans="1:17" s="104" customFormat="1" ht="11.85" customHeight="1" x14ac:dyDescent="0.25">
      <c r="A39" s="165" t="s">
        <v>288</v>
      </c>
      <c r="B39" s="165"/>
      <c r="C39" s="165"/>
      <c r="D39" s="165" t="s">
        <v>31</v>
      </c>
      <c r="E39" s="165"/>
      <c r="F39" s="165"/>
      <c r="G39" s="165"/>
      <c r="H39" s="172">
        <v>2268</v>
      </c>
      <c r="I39" s="172"/>
      <c r="J39" s="172"/>
      <c r="K39" s="172"/>
      <c r="L39" s="99" t="s">
        <v>167</v>
      </c>
      <c r="M39" s="167">
        <v>2268</v>
      </c>
      <c r="N39" s="167"/>
      <c r="O39" s="167"/>
      <c r="P39" s="167"/>
      <c r="Q39" s="167"/>
    </row>
    <row r="40" spans="1:17" s="104" customFormat="1" ht="11.85" customHeight="1" x14ac:dyDescent="0.25">
      <c r="A40" s="165" t="s">
        <v>289</v>
      </c>
      <c r="B40" s="165"/>
      <c r="C40" s="165"/>
      <c r="D40" s="165" t="s">
        <v>290</v>
      </c>
      <c r="E40" s="165"/>
      <c r="F40" s="165"/>
      <c r="G40" s="165"/>
      <c r="H40" s="172">
        <v>888</v>
      </c>
      <c r="I40" s="172"/>
      <c r="J40" s="172"/>
      <c r="K40" s="172"/>
      <c r="L40" s="99" t="s">
        <v>167</v>
      </c>
      <c r="M40" s="167">
        <v>888</v>
      </c>
      <c r="N40" s="167"/>
      <c r="O40" s="167"/>
      <c r="P40" s="167"/>
      <c r="Q40" s="167"/>
    </row>
    <row r="41" spans="1:17" s="104" customFormat="1" ht="11.1" customHeight="1" x14ac:dyDescent="0.25">
      <c r="A41" s="165" t="s">
        <v>291</v>
      </c>
      <c r="B41" s="165"/>
      <c r="C41" s="165"/>
      <c r="D41" s="165" t="s">
        <v>33</v>
      </c>
      <c r="E41" s="165"/>
      <c r="F41" s="165"/>
      <c r="G41" s="165"/>
      <c r="H41" s="172">
        <v>960</v>
      </c>
      <c r="I41" s="172"/>
      <c r="J41" s="172"/>
      <c r="K41" s="172"/>
      <c r="L41" s="99" t="s">
        <v>167</v>
      </c>
      <c r="M41" s="167">
        <v>960</v>
      </c>
      <c r="N41" s="167"/>
      <c r="O41" s="167"/>
      <c r="P41" s="167"/>
      <c r="Q41" s="167"/>
    </row>
    <row r="42" spans="1:17" s="104" customFormat="1" ht="11.85" customHeight="1" x14ac:dyDescent="0.25">
      <c r="A42" s="165" t="s">
        <v>292</v>
      </c>
      <c r="B42" s="165"/>
      <c r="C42" s="165"/>
      <c r="D42" s="165" t="s">
        <v>293</v>
      </c>
      <c r="E42" s="165"/>
      <c r="F42" s="165"/>
      <c r="G42" s="165"/>
      <c r="H42" s="172">
        <v>5260</v>
      </c>
      <c r="I42" s="172"/>
      <c r="J42" s="172"/>
      <c r="K42" s="172"/>
      <c r="L42" s="99" t="s">
        <v>167</v>
      </c>
      <c r="M42" s="167">
        <v>5260</v>
      </c>
      <c r="N42" s="167"/>
      <c r="O42" s="167"/>
      <c r="P42" s="167"/>
      <c r="Q42" s="167"/>
    </row>
    <row r="43" spans="1:17" s="104" customFormat="1" ht="11.85" customHeight="1" x14ac:dyDescent="0.25">
      <c r="A43" s="165" t="s">
        <v>294</v>
      </c>
      <c r="B43" s="165"/>
      <c r="C43" s="165"/>
      <c r="D43" s="165" t="s">
        <v>37</v>
      </c>
      <c r="E43" s="165"/>
      <c r="F43" s="165"/>
      <c r="G43" s="165"/>
      <c r="H43" s="172">
        <v>1008</v>
      </c>
      <c r="I43" s="172"/>
      <c r="J43" s="172"/>
      <c r="K43" s="172"/>
      <c r="L43" s="99" t="s">
        <v>167</v>
      </c>
      <c r="M43" s="167">
        <v>1008</v>
      </c>
      <c r="N43" s="167"/>
      <c r="O43" s="167"/>
      <c r="P43" s="167"/>
      <c r="Q43" s="167"/>
    </row>
    <row r="44" spans="1:17" s="104" customFormat="1" ht="11.85" customHeight="1" x14ac:dyDescent="0.25">
      <c r="A44" s="165" t="s">
        <v>295</v>
      </c>
      <c r="B44" s="165"/>
      <c r="C44" s="165"/>
      <c r="D44" s="165" t="s">
        <v>38</v>
      </c>
      <c r="E44" s="165"/>
      <c r="F44" s="165"/>
      <c r="G44" s="165"/>
      <c r="H44" s="172">
        <v>2544</v>
      </c>
      <c r="I44" s="172"/>
      <c r="J44" s="172"/>
      <c r="K44" s="172"/>
      <c r="L44" s="99" t="s">
        <v>167</v>
      </c>
      <c r="M44" s="167">
        <v>2544</v>
      </c>
      <c r="N44" s="167"/>
      <c r="O44" s="167"/>
      <c r="P44" s="167"/>
      <c r="Q44" s="167"/>
    </row>
    <row r="45" spans="1:17" s="104" customFormat="1" ht="11.1" customHeight="1" x14ac:dyDescent="0.25">
      <c r="A45" s="165" t="s">
        <v>296</v>
      </c>
      <c r="B45" s="165"/>
      <c r="C45" s="165"/>
      <c r="D45" s="165" t="s">
        <v>39</v>
      </c>
      <c r="E45" s="165"/>
      <c r="F45" s="165"/>
      <c r="G45" s="165"/>
      <c r="H45" s="172">
        <v>696</v>
      </c>
      <c r="I45" s="172"/>
      <c r="J45" s="172"/>
      <c r="K45" s="172"/>
      <c r="L45" s="99" t="s">
        <v>167</v>
      </c>
      <c r="M45" s="167">
        <v>696</v>
      </c>
      <c r="N45" s="167"/>
      <c r="O45" s="167"/>
      <c r="P45" s="167"/>
      <c r="Q45" s="167"/>
    </row>
    <row r="46" spans="1:17" s="104" customFormat="1" ht="11.85" customHeight="1" x14ac:dyDescent="0.25">
      <c r="A46" s="165" t="s">
        <v>297</v>
      </c>
      <c r="B46" s="165"/>
      <c r="C46" s="165"/>
      <c r="D46" s="165" t="s">
        <v>41</v>
      </c>
      <c r="E46" s="165"/>
      <c r="F46" s="165"/>
      <c r="G46" s="165"/>
      <c r="H46" s="172">
        <v>1752</v>
      </c>
      <c r="I46" s="172"/>
      <c r="J46" s="172"/>
      <c r="K46" s="172"/>
      <c r="L46" s="99" t="s">
        <v>167</v>
      </c>
      <c r="M46" s="167">
        <v>1752</v>
      </c>
      <c r="N46" s="167"/>
      <c r="O46" s="167"/>
      <c r="P46" s="167"/>
      <c r="Q46" s="167"/>
    </row>
    <row r="47" spans="1:17" s="104" customFormat="1" ht="11.85" customHeight="1" x14ac:dyDescent="0.25">
      <c r="A47" s="165" t="s">
        <v>298</v>
      </c>
      <c r="B47" s="165"/>
      <c r="C47" s="165"/>
      <c r="D47" s="165" t="s">
        <v>42</v>
      </c>
      <c r="E47" s="165"/>
      <c r="F47" s="165"/>
      <c r="G47" s="165"/>
      <c r="H47" s="172">
        <v>1104</v>
      </c>
      <c r="I47" s="172"/>
      <c r="J47" s="172"/>
      <c r="K47" s="172"/>
      <c r="L47" s="99" t="s">
        <v>167</v>
      </c>
      <c r="M47" s="167">
        <v>1104</v>
      </c>
      <c r="N47" s="167"/>
      <c r="O47" s="167"/>
      <c r="P47" s="167"/>
      <c r="Q47" s="167"/>
    </row>
    <row r="48" spans="1:17" s="104" customFormat="1" ht="11.85" customHeight="1" x14ac:dyDescent="0.25">
      <c r="A48" s="165" t="s">
        <v>299</v>
      </c>
      <c r="B48" s="165"/>
      <c r="C48" s="165"/>
      <c r="D48" s="165" t="s">
        <v>43</v>
      </c>
      <c r="E48" s="165"/>
      <c r="F48" s="165"/>
      <c r="G48" s="165"/>
      <c r="H48" s="172">
        <v>1020</v>
      </c>
      <c r="I48" s="172"/>
      <c r="J48" s="172"/>
      <c r="K48" s="172"/>
      <c r="L48" s="99" t="s">
        <v>167</v>
      </c>
      <c r="M48" s="167">
        <v>1020</v>
      </c>
      <c r="N48" s="167"/>
      <c r="O48" s="167"/>
      <c r="P48" s="167"/>
      <c r="Q48" s="167"/>
    </row>
    <row r="49" spans="1:17" s="104" customFormat="1" ht="11.1" customHeight="1" x14ac:dyDescent="0.25">
      <c r="A49" s="165" t="s">
        <v>195</v>
      </c>
      <c r="B49" s="165"/>
      <c r="C49" s="165"/>
      <c r="D49" s="165" t="s">
        <v>118</v>
      </c>
      <c r="E49" s="165"/>
      <c r="F49" s="165"/>
      <c r="G49" s="165"/>
      <c r="H49" s="172">
        <v>4416</v>
      </c>
      <c r="I49" s="172"/>
      <c r="J49" s="172"/>
      <c r="K49" s="172"/>
      <c r="L49" s="97">
        <v>2000</v>
      </c>
      <c r="M49" s="167">
        <v>2416</v>
      </c>
      <c r="N49" s="167"/>
      <c r="O49" s="167"/>
      <c r="P49" s="167"/>
      <c r="Q49" s="167"/>
    </row>
    <row r="50" spans="1:17" s="104" customFormat="1" ht="11.85" customHeight="1" x14ac:dyDescent="0.25">
      <c r="A50" s="165" t="s">
        <v>196</v>
      </c>
      <c r="B50" s="165"/>
      <c r="C50" s="165"/>
      <c r="D50" s="165" t="s">
        <v>120</v>
      </c>
      <c r="E50" s="165"/>
      <c r="F50" s="165"/>
      <c r="G50" s="165"/>
      <c r="H50" s="172">
        <v>4523.83</v>
      </c>
      <c r="I50" s="172"/>
      <c r="J50" s="172"/>
      <c r="K50" s="172"/>
      <c r="L50" s="97">
        <v>4523.83</v>
      </c>
      <c r="M50" s="167">
        <v>0</v>
      </c>
      <c r="N50" s="167"/>
      <c r="O50" s="167"/>
      <c r="P50" s="167"/>
      <c r="Q50" s="167"/>
    </row>
    <row r="51" spans="1:17" s="104" customFormat="1" ht="11.85" customHeight="1" x14ac:dyDescent="0.25">
      <c r="A51" s="165" t="s">
        <v>197</v>
      </c>
      <c r="B51" s="165"/>
      <c r="C51" s="165"/>
      <c r="D51" s="165" t="s">
        <v>121</v>
      </c>
      <c r="E51" s="165"/>
      <c r="F51" s="165"/>
      <c r="G51" s="165"/>
      <c r="H51" s="172">
        <v>257.52999999999997</v>
      </c>
      <c r="I51" s="172"/>
      <c r="J51" s="172"/>
      <c r="K51" s="172"/>
      <c r="L51" s="97">
        <v>5008.7299999999996</v>
      </c>
      <c r="M51" s="167">
        <v>-4751.2</v>
      </c>
      <c r="N51" s="167"/>
      <c r="O51" s="167"/>
      <c r="P51" s="167"/>
      <c r="Q51" s="167"/>
    </row>
    <row r="52" spans="1:17" s="104" customFormat="1" ht="11.85" customHeight="1" x14ac:dyDescent="0.25">
      <c r="A52" s="165" t="s">
        <v>198</v>
      </c>
      <c r="B52" s="165"/>
      <c r="C52" s="165"/>
      <c r="D52" s="165" t="s">
        <v>139</v>
      </c>
      <c r="E52" s="165"/>
      <c r="F52" s="165"/>
      <c r="G52" s="165"/>
      <c r="H52" s="172">
        <v>10225</v>
      </c>
      <c r="I52" s="172"/>
      <c r="J52" s="172"/>
      <c r="K52" s="172"/>
      <c r="L52" s="97">
        <v>5113</v>
      </c>
      <c r="M52" s="167">
        <v>5112</v>
      </c>
      <c r="N52" s="167"/>
      <c r="O52" s="167"/>
      <c r="P52" s="167"/>
      <c r="Q52" s="167"/>
    </row>
    <row r="53" spans="1:17" s="104" customFormat="1" ht="11.1" customHeight="1" x14ac:dyDescent="0.25">
      <c r="A53" s="165" t="s">
        <v>199</v>
      </c>
      <c r="B53" s="165"/>
      <c r="C53" s="165"/>
      <c r="D53" s="165" t="s">
        <v>200</v>
      </c>
      <c r="E53" s="165"/>
      <c r="F53" s="165"/>
      <c r="G53" s="165"/>
      <c r="H53" s="172">
        <v>875</v>
      </c>
      <c r="I53" s="172"/>
      <c r="J53" s="172"/>
      <c r="K53" s="172"/>
      <c r="L53" s="97">
        <v>875</v>
      </c>
      <c r="M53" s="167">
        <v>0</v>
      </c>
      <c r="N53" s="167"/>
      <c r="O53" s="167"/>
      <c r="P53" s="167"/>
      <c r="Q53" s="167"/>
    </row>
    <row r="54" spans="1:17" s="104" customFormat="1" ht="11.85" customHeight="1" x14ac:dyDescent="0.25">
      <c r="A54" s="165" t="s">
        <v>300</v>
      </c>
      <c r="B54" s="165"/>
      <c r="C54" s="165"/>
      <c r="D54" s="165" t="s">
        <v>301</v>
      </c>
      <c r="E54" s="165"/>
      <c r="F54" s="165"/>
      <c r="G54" s="165"/>
      <c r="H54" s="172">
        <v>213</v>
      </c>
      <c r="I54" s="172"/>
      <c r="J54" s="172"/>
      <c r="K54" s="172"/>
      <c r="L54" s="99" t="s">
        <v>167</v>
      </c>
      <c r="M54" s="167">
        <v>213</v>
      </c>
      <c r="N54" s="167"/>
      <c r="O54" s="167"/>
      <c r="P54" s="167"/>
      <c r="Q54" s="167"/>
    </row>
    <row r="55" spans="1:17" s="104" customFormat="1" ht="11.85" customHeight="1" x14ac:dyDescent="0.25">
      <c r="A55" s="165" t="s">
        <v>302</v>
      </c>
      <c r="B55" s="165"/>
      <c r="C55" s="165"/>
      <c r="D55" s="165" t="s">
        <v>303</v>
      </c>
      <c r="E55" s="165"/>
      <c r="F55" s="165"/>
      <c r="G55" s="165"/>
      <c r="H55" s="172">
        <v>4143.9399999999996</v>
      </c>
      <c r="I55" s="172"/>
      <c r="J55" s="172"/>
      <c r="K55" s="172"/>
      <c r="L55" s="99" t="s">
        <v>167</v>
      </c>
      <c r="M55" s="167">
        <v>4143.9399999999996</v>
      </c>
      <c r="N55" s="167"/>
      <c r="O55" s="167"/>
      <c r="P55" s="167"/>
      <c r="Q55" s="167"/>
    </row>
    <row r="56" spans="1:17" s="104" customFormat="1" ht="11.85" customHeight="1" x14ac:dyDescent="0.25">
      <c r="A56" s="165" t="s">
        <v>304</v>
      </c>
      <c r="B56" s="165"/>
      <c r="C56" s="165"/>
      <c r="D56" s="165" t="s">
        <v>305</v>
      </c>
      <c r="E56" s="165"/>
      <c r="F56" s="165"/>
      <c r="G56" s="165"/>
      <c r="H56" s="166" t="s">
        <v>167</v>
      </c>
      <c r="I56" s="166"/>
      <c r="J56" s="166"/>
      <c r="K56" s="166"/>
      <c r="L56" s="97">
        <v>3038.04</v>
      </c>
      <c r="M56" s="167">
        <v>-3038.04</v>
      </c>
      <c r="N56" s="167"/>
      <c r="O56" s="167"/>
      <c r="P56" s="167"/>
      <c r="Q56" s="167"/>
    </row>
    <row r="57" spans="1:17" s="104" customFormat="1" ht="11.1" customHeight="1" x14ac:dyDescent="0.25">
      <c r="A57" s="165" t="s">
        <v>306</v>
      </c>
      <c r="B57" s="165"/>
      <c r="C57" s="165"/>
      <c r="D57" s="165" t="s">
        <v>140</v>
      </c>
      <c r="E57" s="165"/>
      <c r="F57" s="165"/>
      <c r="G57" s="165"/>
      <c r="H57" s="166" t="s">
        <v>167</v>
      </c>
      <c r="I57" s="166"/>
      <c r="J57" s="166"/>
      <c r="K57" s="166"/>
      <c r="L57" s="97">
        <v>9700</v>
      </c>
      <c r="M57" s="167">
        <v>-9700</v>
      </c>
      <c r="N57" s="167"/>
      <c r="O57" s="167"/>
      <c r="P57" s="167"/>
      <c r="Q57" s="167"/>
    </row>
    <row r="58" spans="1:17" s="104" customFormat="1" ht="11.85" customHeight="1" x14ac:dyDescent="0.25">
      <c r="A58" s="165" t="s">
        <v>201</v>
      </c>
      <c r="B58" s="165"/>
      <c r="C58" s="165"/>
      <c r="D58" s="165" t="s">
        <v>202</v>
      </c>
      <c r="E58" s="165"/>
      <c r="F58" s="165"/>
      <c r="G58" s="165"/>
      <c r="H58" s="166" t="s">
        <v>167</v>
      </c>
      <c r="I58" s="166"/>
      <c r="J58" s="166"/>
      <c r="K58" s="166"/>
      <c r="L58" s="97">
        <v>2130</v>
      </c>
      <c r="M58" s="167">
        <v>-2130</v>
      </c>
      <c r="N58" s="167"/>
      <c r="O58" s="167"/>
      <c r="P58" s="167"/>
      <c r="Q58" s="167"/>
    </row>
    <row r="59" spans="1:17" s="104" customFormat="1" ht="11.85" customHeight="1" x14ac:dyDescent="0.25">
      <c r="A59" s="173"/>
      <c r="B59" s="173"/>
      <c r="C59" s="173"/>
      <c r="D59" s="173"/>
      <c r="E59" s="174" t="s">
        <v>203</v>
      </c>
      <c r="F59" s="174"/>
      <c r="G59" s="174"/>
      <c r="H59" s="175">
        <v>93853.91</v>
      </c>
      <c r="I59" s="175"/>
      <c r="J59" s="175"/>
      <c r="K59" s="175"/>
      <c r="L59" s="105">
        <v>98944.79</v>
      </c>
      <c r="M59" s="175">
        <v>-5090.88</v>
      </c>
      <c r="N59" s="175"/>
      <c r="O59" s="175"/>
      <c r="P59" s="175"/>
      <c r="Q59" s="175"/>
    </row>
    <row r="60" spans="1:17" s="104" customFormat="1" ht="18.399999999999999" customHeight="1" x14ac:dyDescent="0.25">
      <c r="A60" s="169" t="s">
        <v>307</v>
      </c>
      <c r="B60" s="169"/>
      <c r="C60" s="169"/>
      <c r="D60" s="169" t="s">
        <v>308</v>
      </c>
      <c r="E60" s="169"/>
      <c r="F60" s="169"/>
      <c r="G60" s="169"/>
      <c r="H60" s="176">
        <v>15218.33</v>
      </c>
      <c r="I60" s="176"/>
      <c r="J60" s="176"/>
      <c r="K60" s="176"/>
      <c r="L60" s="98" t="s">
        <v>167</v>
      </c>
      <c r="M60" s="171">
        <v>15218.33</v>
      </c>
      <c r="N60" s="171"/>
      <c r="O60" s="171"/>
      <c r="P60" s="171"/>
      <c r="Q60" s="171"/>
    </row>
    <row r="61" spans="1:17" s="104" customFormat="1" ht="11.85" customHeight="1" x14ac:dyDescent="0.25">
      <c r="A61" s="165" t="s">
        <v>204</v>
      </c>
      <c r="B61" s="165"/>
      <c r="C61" s="165"/>
      <c r="D61" s="165" t="s">
        <v>205</v>
      </c>
      <c r="E61" s="165"/>
      <c r="F61" s="165"/>
      <c r="G61" s="165"/>
      <c r="H61" s="172">
        <v>4223.68</v>
      </c>
      <c r="I61" s="172"/>
      <c r="J61" s="172"/>
      <c r="K61" s="172"/>
      <c r="L61" s="99" t="s">
        <v>167</v>
      </c>
      <c r="M61" s="167">
        <v>4223.68</v>
      </c>
      <c r="N61" s="167"/>
      <c r="O61" s="167"/>
      <c r="P61" s="167"/>
      <c r="Q61" s="167"/>
    </row>
    <row r="62" spans="1:17" s="104" customFormat="1" ht="14.65" customHeight="1" x14ac:dyDescent="0.25"/>
    <row r="63" spans="1:17" s="104" customFormat="1" ht="11.85" customHeight="1" x14ac:dyDescent="0.25">
      <c r="P63" s="177" t="s">
        <v>244</v>
      </c>
      <c r="Q63" s="177"/>
    </row>
    <row r="64" spans="1:17" s="104" customFormat="1" ht="11.85" customHeight="1" x14ac:dyDescent="0.25">
      <c r="A64" s="159" t="s">
        <v>245</v>
      </c>
      <c r="B64" s="159"/>
      <c r="C64" s="159"/>
      <c r="D64" s="159"/>
      <c r="E64" s="159"/>
      <c r="F64" s="159"/>
      <c r="G64" s="159"/>
      <c r="J64" s="160" t="s">
        <v>272</v>
      </c>
      <c r="K64" s="160"/>
      <c r="L64" s="160"/>
      <c r="M64" s="160"/>
      <c r="O64" s="161" t="s">
        <v>246</v>
      </c>
      <c r="P64" s="161"/>
      <c r="Q64" s="161"/>
    </row>
    <row r="65" spans="1:17" s="104" customFormat="1" ht="28.7" customHeight="1" x14ac:dyDescent="0.25"/>
    <row r="66" spans="1:17" s="104" customFormat="1" ht="34.5" customHeight="1" x14ac:dyDescent="0.25"/>
    <row r="67" spans="1:17" s="104" customFormat="1" ht="17.649999999999999" customHeight="1" x14ac:dyDescent="0.25">
      <c r="A67" s="164" t="s">
        <v>156</v>
      </c>
      <c r="B67" s="164"/>
      <c r="C67" s="164"/>
      <c r="D67" s="164"/>
      <c r="E67" s="164"/>
      <c r="F67" s="164"/>
      <c r="G67" s="164"/>
      <c r="H67" s="164"/>
      <c r="I67" s="164"/>
      <c r="J67" s="164"/>
      <c r="K67" s="164"/>
      <c r="L67" s="164"/>
      <c r="M67" s="164"/>
      <c r="N67" s="164"/>
      <c r="O67" s="164"/>
      <c r="P67" s="164"/>
      <c r="Q67" s="164"/>
    </row>
    <row r="68" spans="1:17" s="104" customFormat="1" ht="17.649999999999999" customHeight="1" x14ac:dyDescent="0.25">
      <c r="A68" s="157" t="s">
        <v>275</v>
      </c>
      <c r="B68" s="157"/>
      <c r="C68" s="157"/>
      <c r="D68" s="157"/>
      <c r="E68" s="157"/>
      <c r="F68" s="157"/>
      <c r="G68" s="157"/>
      <c r="H68" s="157"/>
      <c r="I68" s="157"/>
      <c r="J68" s="157"/>
      <c r="K68" s="157"/>
      <c r="L68" s="157"/>
      <c r="M68" s="157"/>
      <c r="N68" s="157"/>
      <c r="O68" s="157"/>
      <c r="P68" s="157"/>
      <c r="Q68" s="157"/>
    </row>
    <row r="69" spans="1:17" s="104" customFormat="1" ht="11.1" customHeight="1" x14ac:dyDescent="0.25">
      <c r="A69" s="157" t="s">
        <v>158</v>
      </c>
      <c r="B69" s="157"/>
      <c r="C69" s="157"/>
      <c r="D69" s="157" t="s">
        <v>159</v>
      </c>
      <c r="E69" s="157"/>
      <c r="F69" s="157"/>
      <c r="G69" s="157"/>
      <c r="H69" s="157"/>
      <c r="I69" s="157"/>
      <c r="J69" s="157"/>
    </row>
    <row r="70" spans="1:17" s="104" customFormat="1" ht="11.85" customHeight="1" x14ac:dyDescent="0.25">
      <c r="A70" s="157" t="s">
        <v>160</v>
      </c>
      <c r="B70" s="157"/>
      <c r="C70" s="157"/>
      <c r="D70" s="157" t="s">
        <v>161</v>
      </c>
      <c r="E70" s="157"/>
      <c r="F70" s="157"/>
    </row>
    <row r="71" spans="1:17" s="104" customFormat="1" ht="11.85" customHeight="1" x14ac:dyDescent="0.25">
      <c r="A71" s="158" t="s">
        <v>162</v>
      </c>
      <c r="B71" s="158"/>
      <c r="C71" s="158"/>
      <c r="D71" s="158"/>
      <c r="E71" s="158"/>
      <c r="F71" s="158" t="s">
        <v>163</v>
      </c>
      <c r="G71" s="158"/>
      <c r="H71" s="158"/>
      <c r="I71" s="96"/>
      <c r="J71" s="96"/>
      <c r="K71" s="96"/>
      <c r="L71" s="96"/>
      <c r="M71" s="96"/>
      <c r="N71" s="96"/>
      <c r="O71" s="96"/>
      <c r="P71" s="96"/>
      <c r="Q71" s="96"/>
    </row>
    <row r="72" spans="1:17" s="104" customFormat="1" ht="22.9" customHeight="1" x14ac:dyDescent="0.25">
      <c r="A72" s="168" t="s">
        <v>136</v>
      </c>
      <c r="B72" s="168"/>
      <c r="C72" s="168"/>
      <c r="D72" s="168" t="s">
        <v>164</v>
      </c>
      <c r="E72" s="168"/>
      <c r="F72" s="168"/>
      <c r="G72" s="168"/>
      <c r="H72" s="168" t="s">
        <v>15</v>
      </c>
      <c r="I72" s="168"/>
      <c r="J72" s="168"/>
      <c r="K72" s="168"/>
      <c r="L72" s="103" t="s">
        <v>16</v>
      </c>
      <c r="M72" s="168" t="s">
        <v>165</v>
      </c>
      <c r="N72" s="168"/>
      <c r="O72" s="168"/>
      <c r="P72" s="168"/>
      <c r="Q72" s="168"/>
    </row>
    <row r="73" spans="1:17" s="104" customFormat="1" ht="11.85" customHeight="1" x14ac:dyDescent="0.25">
      <c r="A73" s="169" t="s">
        <v>206</v>
      </c>
      <c r="B73" s="169"/>
      <c r="C73" s="169"/>
      <c r="D73" s="169" t="s">
        <v>141</v>
      </c>
      <c r="E73" s="169"/>
      <c r="F73" s="169"/>
      <c r="G73" s="169"/>
      <c r="H73" s="176">
        <v>665</v>
      </c>
      <c r="I73" s="176"/>
      <c r="J73" s="176"/>
      <c r="K73" s="176"/>
      <c r="L73" s="102">
        <v>89</v>
      </c>
      <c r="M73" s="171">
        <v>576</v>
      </c>
      <c r="N73" s="171"/>
      <c r="O73" s="171"/>
      <c r="P73" s="171"/>
      <c r="Q73" s="171"/>
    </row>
    <row r="74" spans="1:17" s="104" customFormat="1" ht="11.85" customHeight="1" x14ac:dyDescent="0.25">
      <c r="A74" s="173"/>
      <c r="B74" s="173"/>
      <c r="C74" s="173"/>
      <c r="D74" s="173"/>
      <c r="E74" s="174" t="s">
        <v>207</v>
      </c>
      <c r="F74" s="174"/>
      <c r="G74" s="174"/>
      <c r="H74" s="175">
        <v>20107.009999999998</v>
      </c>
      <c r="I74" s="175"/>
      <c r="J74" s="175"/>
      <c r="K74" s="175"/>
      <c r="L74" s="105">
        <v>89</v>
      </c>
      <c r="M74" s="175">
        <v>20018.009999999998</v>
      </c>
      <c r="N74" s="175"/>
      <c r="O74" s="175"/>
      <c r="P74" s="175"/>
      <c r="Q74" s="175"/>
    </row>
    <row r="75" spans="1:17" s="104" customFormat="1" ht="11.85" customHeight="1" x14ac:dyDescent="0.25">
      <c r="A75" s="169" t="s">
        <v>210</v>
      </c>
      <c r="B75" s="169"/>
      <c r="C75" s="169"/>
      <c r="D75" s="169" t="s">
        <v>211</v>
      </c>
      <c r="E75" s="169"/>
      <c r="F75" s="169"/>
      <c r="G75" s="169"/>
      <c r="H75" s="176">
        <v>6789.28</v>
      </c>
      <c r="I75" s="176"/>
      <c r="J75" s="176"/>
      <c r="K75" s="176"/>
      <c r="L75" s="98" t="s">
        <v>167</v>
      </c>
      <c r="M75" s="171">
        <v>6789.28</v>
      </c>
      <c r="N75" s="171"/>
      <c r="O75" s="171"/>
      <c r="P75" s="171"/>
      <c r="Q75" s="171"/>
    </row>
    <row r="76" spans="1:17" s="104" customFormat="1" ht="11.1" customHeight="1" x14ac:dyDescent="0.25">
      <c r="A76" s="165" t="s">
        <v>212</v>
      </c>
      <c r="B76" s="165"/>
      <c r="C76" s="165"/>
      <c r="D76" s="165" t="s">
        <v>142</v>
      </c>
      <c r="E76" s="165"/>
      <c r="F76" s="165"/>
      <c r="G76" s="165"/>
      <c r="H76" s="172">
        <v>4649.29</v>
      </c>
      <c r="I76" s="172"/>
      <c r="J76" s="172"/>
      <c r="K76" s="172"/>
      <c r="L76" s="99" t="s">
        <v>167</v>
      </c>
      <c r="M76" s="167">
        <v>4649.29</v>
      </c>
      <c r="N76" s="167"/>
      <c r="O76" s="167"/>
      <c r="P76" s="167"/>
      <c r="Q76" s="167"/>
    </row>
    <row r="77" spans="1:17" s="104" customFormat="1" ht="11.85" customHeight="1" x14ac:dyDescent="0.25">
      <c r="A77" s="165" t="s">
        <v>213</v>
      </c>
      <c r="B77" s="165"/>
      <c r="C77" s="165"/>
      <c r="D77" s="165" t="s">
        <v>111</v>
      </c>
      <c r="E77" s="165"/>
      <c r="F77" s="165"/>
      <c r="G77" s="165"/>
      <c r="H77" s="172">
        <v>2259.8000000000002</v>
      </c>
      <c r="I77" s="172"/>
      <c r="J77" s="172"/>
      <c r="K77" s="172"/>
      <c r="L77" s="99" t="s">
        <v>167</v>
      </c>
      <c r="M77" s="167">
        <v>2259.8000000000002</v>
      </c>
      <c r="N77" s="167"/>
      <c r="O77" s="167"/>
      <c r="P77" s="167"/>
      <c r="Q77" s="167"/>
    </row>
    <row r="78" spans="1:17" s="104" customFormat="1" ht="11.85" customHeight="1" x14ac:dyDescent="0.25">
      <c r="A78" s="165" t="s">
        <v>214</v>
      </c>
      <c r="B78" s="165"/>
      <c r="C78" s="165"/>
      <c r="D78" s="165" t="s">
        <v>215</v>
      </c>
      <c r="E78" s="165"/>
      <c r="F78" s="165"/>
      <c r="G78" s="165"/>
      <c r="H78" s="172">
        <v>324538.78000000003</v>
      </c>
      <c r="I78" s="172"/>
      <c r="J78" s="172"/>
      <c r="K78" s="172"/>
      <c r="L78" s="99" t="s">
        <v>167</v>
      </c>
      <c r="M78" s="167">
        <v>324538.78000000003</v>
      </c>
      <c r="N78" s="167"/>
      <c r="O78" s="167"/>
      <c r="P78" s="167"/>
      <c r="Q78" s="167"/>
    </row>
    <row r="79" spans="1:17" s="104" customFormat="1" ht="11.85" customHeight="1" x14ac:dyDescent="0.25">
      <c r="A79" s="165" t="s">
        <v>216</v>
      </c>
      <c r="B79" s="165"/>
      <c r="C79" s="165"/>
      <c r="D79" s="165" t="s">
        <v>217</v>
      </c>
      <c r="E79" s="165"/>
      <c r="F79" s="165"/>
      <c r="G79" s="165"/>
      <c r="H79" s="172">
        <v>9070</v>
      </c>
      <c r="I79" s="172"/>
      <c r="J79" s="172"/>
      <c r="K79" s="172"/>
      <c r="L79" s="99" t="s">
        <v>167</v>
      </c>
      <c r="M79" s="167">
        <v>9070</v>
      </c>
      <c r="N79" s="167"/>
      <c r="O79" s="167"/>
      <c r="P79" s="167"/>
      <c r="Q79" s="167"/>
    </row>
    <row r="80" spans="1:17" s="104" customFormat="1" ht="11.1" customHeight="1" x14ac:dyDescent="0.25">
      <c r="A80" s="165" t="s">
        <v>218</v>
      </c>
      <c r="B80" s="165"/>
      <c r="C80" s="165"/>
      <c r="D80" s="165" t="s">
        <v>219</v>
      </c>
      <c r="E80" s="165"/>
      <c r="F80" s="165"/>
      <c r="G80" s="165"/>
      <c r="H80" s="172">
        <v>45600</v>
      </c>
      <c r="I80" s="172"/>
      <c r="J80" s="172"/>
      <c r="K80" s="172"/>
      <c r="L80" s="99" t="s">
        <v>167</v>
      </c>
      <c r="M80" s="167">
        <v>45600</v>
      </c>
      <c r="N80" s="167"/>
      <c r="O80" s="167"/>
      <c r="P80" s="167"/>
      <c r="Q80" s="167"/>
    </row>
    <row r="81" spans="1:17" s="104" customFormat="1" ht="11.85" customHeight="1" x14ac:dyDescent="0.25">
      <c r="A81" s="165" t="s">
        <v>220</v>
      </c>
      <c r="B81" s="165"/>
      <c r="C81" s="165"/>
      <c r="D81" s="165" t="s">
        <v>113</v>
      </c>
      <c r="E81" s="165"/>
      <c r="F81" s="165"/>
      <c r="G81" s="165"/>
      <c r="H81" s="172">
        <v>3721</v>
      </c>
      <c r="I81" s="172"/>
      <c r="J81" s="172"/>
      <c r="K81" s="172"/>
      <c r="L81" s="99" t="s">
        <v>167</v>
      </c>
      <c r="M81" s="167">
        <v>3721</v>
      </c>
      <c r="N81" s="167"/>
      <c r="O81" s="167"/>
      <c r="P81" s="167"/>
      <c r="Q81" s="167"/>
    </row>
    <row r="82" spans="1:17" s="104" customFormat="1" ht="11.85" customHeight="1" x14ac:dyDescent="0.25">
      <c r="A82" s="165" t="s">
        <v>221</v>
      </c>
      <c r="B82" s="165"/>
      <c r="C82" s="165"/>
      <c r="D82" s="165" t="s">
        <v>222</v>
      </c>
      <c r="E82" s="165"/>
      <c r="F82" s="165"/>
      <c r="G82" s="165"/>
      <c r="H82" s="172">
        <v>6000</v>
      </c>
      <c r="I82" s="172"/>
      <c r="J82" s="172"/>
      <c r="K82" s="172"/>
      <c r="L82" s="99" t="s">
        <v>167</v>
      </c>
      <c r="M82" s="167">
        <v>6000</v>
      </c>
      <c r="N82" s="167"/>
      <c r="O82" s="167"/>
      <c r="P82" s="167"/>
      <c r="Q82" s="167"/>
    </row>
    <row r="83" spans="1:17" s="104" customFormat="1" ht="11.85" customHeight="1" x14ac:dyDescent="0.25">
      <c r="A83" s="165" t="s">
        <v>223</v>
      </c>
      <c r="B83" s="165"/>
      <c r="C83" s="165"/>
      <c r="D83" s="165" t="s">
        <v>143</v>
      </c>
      <c r="E83" s="165"/>
      <c r="F83" s="165"/>
      <c r="G83" s="165"/>
      <c r="H83" s="172">
        <v>9235.02</v>
      </c>
      <c r="I83" s="172"/>
      <c r="J83" s="172"/>
      <c r="K83" s="172"/>
      <c r="L83" s="99" t="s">
        <v>167</v>
      </c>
      <c r="M83" s="167">
        <v>9235.02</v>
      </c>
      <c r="N83" s="167"/>
      <c r="O83" s="167"/>
      <c r="P83" s="167"/>
      <c r="Q83" s="167"/>
    </row>
    <row r="84" spans="1:17" s="104" customFormat="1" ht="11.1" customHeight="1" x14ac:dyDescent="0.25">
      <c r="A84" s="165" t="s">
        <v>226</v>
      </c>
      <c r="B84" s="165"/>
      <c r="C84" s="165"/>
      <c r="D84" s="165" t="s">
        <v>227</v>
      </c>
      <c r="E84" s="165"/>
      <c r="F84" s="165"/>
      <c r="G84" s="165"/>
      <c r="H84" s="172">
        <v>2313.8200000000002</v>
      </c>
      <c r="I84" s="172"/>
      <c r="J84" s="172"/>
      <c r="K84" s="172"/>
      <c r="L84" s="99" t="s">
        <v>167</v>
      </c>
      <c r="M84" s="167">
        <v>2313.8200000000002</v>
      </c>
      <c r="N84" s="167"/>
      <c r="O84" s="167"/>
      <c r="P84" s="167"/>
      <c r="Q84" s="167"/>
    </row>
    <row r="85" spans="1:17" s="104" customFormat="1" ht="11.85" customHeight="1" x14ac:dyDescent="0.25">
      <c r="A85" s="165" t="s">
        <v>228</v>
      </c>
      <c r="B85" s="165"/>
      <c r="C85" s="165"/>
      <c r="D85" s="165" t="s">
        <v>229</v>
      </c>
      <c r="E85" s="165"/>
      <c r="F85" s="165"/>
      <c r="G85" s="165"/>
      <c r="H85" s="172">
        <v>1432.18</v>
      </c>
      <c r="I85" s="172"/>
      <c r="J85" s="172"/>
      <c r="K85" s="172"/>
      <c r="L85" s="99" t="s">
        <v>167</v>
      </c>
      <c r="M85" s="167">
        <v>1432.18</v>
      </c>
      <c r="N85" s="167"/>
      <c r="O85" s="167"/>
      <c r="P85" s="167"/>
      <c r="Q85" s="167"/>
    </row>
    <row r="86" spans="1:17" s="104" customFormat="1" ht="11.85" customHeight="1" x14ac:dyDescent="0.25">
      <c r="A86" s="165" t="s">
        <v>230</v>
      </c>
      <c r="B86" s="165"/>
      <c r="C86" s="165"/>
      <c r="D86" s="165" t="s">
        <v>231</v>
      </c>
      <c r="E86" s="165"/>
      <c r="F86" s="165"/>
      <c r="G86" s="165"/>
      <c r="H86" s="172">
        <v>850.2</v>
      </c>
      <c r="I86" s="172"/>
      <c r="J86" s="172"/>
      <c r="K86" s="172"/>
      <c r="L86" s="99" t="s">
        <v>167</v>
      </c>
      <c r="M86" s="167">
        <v>850.2</v>
      </c>
      <c r="N86" s="167"/>
      <c r="O86" s="167"/>
      <c r="P86" s="167"/>
      <c r="Q86" s="167"/>
    </row>
    <row r="87" spans="1:17" s="104" customFormat="1" ht="18.399999999999999" customHeight="1" x14ac:dyDescent="0.25">
      <c r="A87" s="165" t="s">
        <v>232</v>
      </c>
      <c r="B87" s="165"/>
      <c r="C87" s="165"/>
      <c r="D87" s="165" t="s">
        <v>233</v>
      </c>
      <c r="E87" s="165"/>
      <c r="F87" s="165"/>
      <c r="G87" s="165"/>
      <c r="H87" s="172">
        <v>2734</v>
      </c>
      <c r="I87" s="172"/>
      <c r="J87" s="172"/>
      <c r="K87" s="172"/>
      <c r="L87" s="99" t="s">
        <v>167</v>
      </c>
      <c r="M87" s="167">
        <v>2734</v>
      </c>
      <c r="N87" s="167"/>
      <c r="O87" s="167"/>
      <c r="P87" s="167"/>
      <c r="Q87" s="167"/>
    </row>
    <row r="88" spans="1:17" s="104" customFormat="1" ht="11.85" customHeight="1" x14ac:dyDescent="0.25">
      <c r="A88" s="165" t="s">
        <v>234</v>
      </c>
      <c r="B88" s="165"/>
      <c r="C88" s="165"/>
      <c r="D88" s="165" t="s">
        <v>235</v>
      </c>
      <c r="E88" s="165"/>
      <c r="F88" s="165"/>
      <c r="G88" s="165"/>
      <c r="H88" s="172">
        <v>68712</v>
      </c>
      <c r="I88" s="172"/>
      <c r="J88" s="172"/>
      <c r="K88" s="172"/>
      <c r="L88" s="99" t="s">
        <v>167</v>
      </c>
      <c r="M88" s="167">
        <v>68712</v>
      </c>
      <c r="N88" s="167"/>
      <c r="O88" s="167"/>
      <c r="P88" s="167"/>
      <c r="Q88" s="167"/>
    </row>
    <row r="89" spans="1:17" s="104" customFormat="1" ht="11.85" customHeight="1" x14ac:dyDescent="0.25">
      <c r="A89" s="165" t="s">
        <v>236</v>
      </c>
      <c r="B89" s="165"/>
      <c r="C89" s="165"/>
      <c r="D89" s="165" t="s">
        <v>116</v>
      </c>
      <c r="E89" s="165"/>
      <c r="F89" s="165"/>
      <c r="G89" s="165"/>
      <c r="H89" s="172">
        <v>7742.67</v>
      </c>
      <c r="I89" s="172"/>
      <c r="J89" s="172"/>
      <c r="K89" s="172"/>
      <c r="L89" s="99" t="s">
        <v>167</v>
      </c>
      <c r="M89" s="167">
        <v>7742.67</v>
      </c>
      <c r="N89" s="167"/>
      <c r="O89" s="167"/>
      <c r="P89" s="167"/>
      <c r="Q89" s="167"/>
    </row>
    <row r="90" spans="1:17" s="104" customFormat="1" ht="11.85" customHeight="1" x14ac:dyDescent="0.25">
      <c r="A90" s="165" t="s">
        <v>237</v>
      </c>
      <c r="B90" s="165"/>
      <c r="C90" s="165"/>
      <c r="D90" s="165" t="s">
        <v>144</v>
      </c>
      <c r="E90" s="165"/>
      <c r="F90" s="165"/>
      <c r="G90" s="165"/>
      <c r="H90" s="172">
        <v>31854.15</v>
      </c>
      <c r="I90" s="172"/>
      <c r="J90" s="172"/>
      <c r="K90" s="172"/>
      <c r="L90" s="99" t="s">
        <v>167</v>
      </c>
      <c r="M90" s="167">
        <v>31854.15</v>
      </c>
      <c r="N90" s="167"/>
      <c r="O90" s="167"/>
      <c r="P90" s="167"/>
      <c r="Q90" s="167"/>
    </row>
    <row r="91" spans="1:17" s="104" customFormat="1" ht="11.1" customHeight="1" x14ac:dyDescent="0.25">
      <c r="A91" s="165" t="s">
        <v>238</v>
      </c>
      <c r="B91" s="165"/>
      <c r="C91" s="165"/>
      <c r="D91" s="165" t="s">
        <v>119</v>
      </c>
      <c r="E91" s="165"/>
      <c r="F91" s="165"/>
      <c r="G91" s="165"/>
      <c r="H91" s="172">
        <v>12.57</v>
      </c>
      <c r="I91" s="172"/>
      <c r="J91" s="172"/>
      <c r="K91" s="172"/>
      <c r="L91" s="99" t="s">
        <v>167</v>
      </c>
      <c r="M91" s="167">
        <v>12.57</v>
      </c>
      <c r="N91" s="167"/>
      <c r="O91" s="167"/>
      <c r="P91" s="167"/>
      <c r="Q91" s="167"/>
    </row>
    <row r="92" spans="1:17" s="104" customFormat="1" ht="11.85" customHeight="1" x14ac:dyDescent="0.25">
      <c r="A92" s="165" t="s">
        <v>239</v>
      </c>
      <c r="B92" s="165"/>
      <c r="C92" s="165"/>
      <c r="D92" s="165" t="s">
        <v>240</v>
      </c>
      <c r="E92" s="165"/>
      <c r="F92" s="165"/>
      <c r="G92" s="165"/>
      <c r="H92" s="172">
        <v>57.12</v>
      </c>
      <c r="I92" s="172"/>
      <c r="J92" s="172"/>
      <c r="K92" s="172"/>
      <c r="L92" s="99" t="s">
        <v>167</v>
      </c>
      <c r="M92" s="167">
        <v>57.12</v>
      </c>
      <c r="N92" s="167"/>
      <c r="O92" s="167"/>
      <c r="P92" s="167"/>
      <c r="Q92" s="167"/>
    </row>
    <row r="93" spans="1:17" s="104" customFormat="1" ht="11.85" customHeight="1" x14ac:dyDescent="0.25">
      <c r="A93" s="165" t="s">
        <v>241</v>
      </c>
      <c r="B93" s="165"/>
      <c r="C93" s="165"/>
      <c r="D93" s="165" t="s">
        <v>242</v>
      </c>
      <c r="E93" s="165"/>
      <c r="F93" s="165"/>
      <c r="G93" s="165"/>
      <c r="H93" s="172">
        <v>1549.42</v>
      </c>
      <c r="I93" s="172"/>
      <c r="J93" s="172"/>
      <c r="K93" s="172"/>
      <c r="L93" s="99" t="s">
        <v>167</v>
      </c>
      <c r="M93" s="167">
        <v>1549.42</v>
      </c>
      <c r="N93" s="167"/>
      <c r="O93" s="167"/>
      <c r="P93" s="167"/>
      <c r="Q93" s="167"/>
    </row>
    <row r="94" spans="1:17" s="104" customFormat="1" ht="11.85" customHeight="1" x14ac:dyDescent="0.25">
      <c r="A94" s="165" t="s">
        <v>243</v>
      </c>
      <c r="B94" s="165"/>
      <c r="C94" s="165"/>
      <c r="D94" s="165" t="s">
        <v>145</v>
      </c>
      <c r="E94" s="165"/>
      <c r="F94" s="165"/>
      <c r="G94" s="165"/>
      <c r="H94" s="172">
        <v>1435.16</v>
      </c>
      <c r="I94" s="172"/>
      <c r="J94" s="172"/>
      <c r="K94" s="172"/>
      <c r="L94" s="99" t="s">
        <v>167</v>
      </c>
      <c r="M94" s="167">
        <v>1435.16</v>
      </c>
      <c r="N94" s="167"/>
      <c r="O94" s="167"/>
      <c r="P94" s="167"/>
      <c r="Q94" s="167"/>
    </row>
    <row r="95" spans="1:17" s="104" customFormat="1" ht="11.1" customHeight="1" x14ac:dyDescent="0.25">
      <c r="A95" s="165" t="s">
        <v>309</v>
      </c>
      <c r="B95" s="165"/>
      <c r="C95" s="165"/>
      <c r="D95" s="165" t="s">
        <v>310</v>
      </c>
      <c r="E95" s="165"/>
      <c r="F95" s="165"/>
      <c r="G95" s="165"/>
      <c r="H95" s="172">
        <v>405</v>
      </c>
      <c r="I95" s="172"/>
      <c r="J95" s="172"/>
      <c r="K95" s="172"/>
      <c r="L95" s="99" t="s">
        <v>167</v>
      </c>
      <c r="M95" s="167">
        <v>405</v>
      </c>
      <c r="N95" s="167"/>
      <c r="O95" s="167"/>
      <c r="P95" s="167"/>
      <c r="Q95" s="167"/>
    </row>
    <row r="96" spans="1:17" s="104" customFormat="1" ht="11.85" customHeight="1" x14ac:dyDescent="0.25">
      <c r="A96" s="173"/>
      <c r="B96" s="173"/>
      <c r="C96" s="173"/>
      <c r="D96" s="173"/>
      <c r="E96" s="174" t="s">
        <v>255</v>
      </c>
      <c r="F96" s="174"/>
      <c r="G96" s="174"/>
      <c r="H96" s="175">
        <v>530961.46</v>
      </c>
      <c r="I96" s="175"/>
      <c r="J96" s="175"/>
      <c r="K96" s="175"/>
      <c r="L96" s="105">
        <v>0</v>
      </c>
      <c r="M96" s="175">
        <v>530961.46</v>
      </c>
      <c r="N96" s="175"/>
      <c r="O96" s="175"/>
      <c r="P96" s="175"/>
      <c r="Q96" s="175"/>
    </row>
    <row r="97" spans="1:17" s="104" customFormat="1" ht="11.85" customHeight="1" x14ac:dyDescent="0.25">
      <c r="A97" s="169" t="s">
        <v>256</v>
      </c>
      <c r="B97" s="169"/>
      <c r="C97" s="169"/>
      <c r="D97" s="169" t="s">
        <v>257</v>
      </c>
      <c r="E97" s="169"/>
      <c r="F97" s="169"/>
      <c r="G97" s="169"/>
      <c r="H97" s="170" t="s">
        <v>167</v>
      </c>
      <c r="I97" s="170"/>
      <c r="J97" s="170"/>
      <c r="K97" s="170"/>
      <c r="L97" s="102">
        <v>523366.65</v>
      </c>
      <c r="M97" s="171">
        <v>-523366.65</v>
      </c>
      <c r="N97" s="171"/>
      <c r="O97" s="171"/>
      <c r="P97" s="171"/>
      <c r="Q97" s="171"/>
    </row>
    <row r="98" spans="1:17" s="104" customFormat="1" ht="11.85" customHeight="1" x14ac:dyDescent="0.25">
      <c r="A98" s="165" t="s">
        <v>258</v>
      </c>
      <c r="B98" s="165"/>
      <c r="C98" s="165"/>
      <c r="D98" s="165" t="s">
        <v>259</v>
      </c>
      <c r="E98" s="165"/>
      <c r="F98" s="165"/>
      <c r="G98" s="165"/>
      <c r="H98" s="166" t="s">
        <v>167</v>
      </c>
      <c r="I98" s="166"/>
      <c r="J98" s="166"/>
      <c r="K98" s="166"/>
      <c r="L98" s="97">
        <v>47616.95</v>
      </c>
      <c r="M98" s="167">
        <v>-47616.95</v>
      </c>
      <c r="N98" s="167"/>
      <c r="O98" s="167"/>
      <c r="P98" s="167"/>
      <c r="Q98" s="167"/>
    </row>
    <row r="99" spans="1:17" s="104" customFormat="1" ht="11.1" customHeight="1" x14ac:dyDescent="0.25">
      <c r="A99" s="165" t="s">
        <v>260</v>
      </c>
      <c r="B99" s="165"/>
      <c r="C99" s="165"/>
      <c r="D99" s="165" t="s">
        <v>261</v>
      </c>
      <c r="E99" s="165"/>
      <c r="F99" s="165"/>
      <c r="G99" s="165"/>
      <c r="H99" s="166" t="s">
        <v>167</v>
      </c>
      <c r="I99" s="166"/>
      <c r="J99" s="166"/>
      <c r="K99" s="166"/>
      <c r="L99" s="97">
        <v>5213</v>
      </c>
      <c r="M99" s="167">
        <v>-5213</v>
      </c>
      <c r="N99" s="167"/>
      <c r="O99" s="167"/>
      <c r="P99" s="167"/>
      <c r="Q99" s="167"/>
    </row>
    <row r="100" spans="1:17" s="104" customFormat="1" ht="11.85" customHeight="1" x14ac:dyDescent="0.25">
      <c r="A100" s="165" t="s">
        <v>264</v>
      </c>
      <c r="B100" s="165"/>
      <c r="C100" s="165"/>
      <c r="D100" s="165" t="s">
        <v>122</v>
      </c>
      <c r="E100" s="165"/>
      <c r="F100" s="165"/>
      <c r="G100" s="165"/>
      <c r="H100" s="166" t="s">
        <v>167</v>
      </c>
      <c r="I100" s="166"/>
      <c r="J100" s="166"/>
      <c r="K100" s="166"/>
      <c r="L100" s="97">
        <v>5.13</v>
      </c>
      <c r="M100" s="167">
        <v>-5.13</v>
      </c>
      <c r="N100" s="167"/>
      <c r="O100" s="167"/>
      <c r="P100" s="167"/>
      <c r="Q100" s="167"/>
    </row>
    <row r="101" spans="1:17" s="104" customFormat="1" ht="11.85" customHeight="1" x14ac:dyDescent="0.25">
      <c r="A101" s="165" t="s">
        <v>265</v>
      </c>
      <c r="B101" s="165"/>
      <c r="C101" s="165"/>
      <c r="D101" s="165" t="s">
        <v>146</v>
      </c>
      <c r="E101" s="165"/>
      <c r="F101" s="165"/>
      <c r="G101" s="165"/>
      <c r="H101" s="166" t="s">
        <v>167</v>
      </c>
      <c r="I101" s="166"/>
      <c r="J101" s="166"/>
      <c r="K101" s="166"/>
      <c r="L101" s="97">
        <v>2613.3000000000002</v>
      </c>
      <c r="M101" s="167">
        <v>-2613.3000000000002</v>
      </c>
      <c r="N101" s="167"/>
      <c r="O101" s="167"/>
      <c r="P101" s="167"/>
      <c r="Q101" s="167"/>
    </row>
    <row r="102" spans="1:17" s="104" customFormat="1" ht="11.85" customHeight="1" x14ac:dyDescent="0.25">
      <c r="A102" s="173"/>
      <c r="B102" s="173"/>
      <c r="C102" s="173"/>
      <c r="D102" s="173"/>
      <c r="E102" s="174" t="s">
        <v>266</v>
      </c>
      <c r="F102" s="174"/>
      <c r="G102" s="174"/>
      <c r="H102" s="175">
        <v>0</v>
      </c>
      <c r="I102" s="175"/>
      <c r="J102" s="175"/>
      <c r="K102" s="175"/>
      <c r="L102" s="105">
        <v>578815.03</v>
      </c>
      <c r="M102" s="175">
        <v>-578815.03</v>
      </c>
      <c r="N102" s="175"/>
      <c r="O102" s="175"/>
      <c r="P102" s="175"/>
      <c r="Q102" s="175"/>
    </row>
    <row r="103" spans="1:17" s="104" customFormat="1" ht="5.85" customHeight="1" x14ac:dyDescent="0.25">
      <c r="A103" s="100"/>
      <c r="B103" s="100"/>
      <c r="C103" s="100"/>
      <c r="D103" s="100"/>
      <c r="E103" s="100"/>
      <c r="F103" s="100"/>
      <c r="G103" s="100"/>
      <c r="H103" s="100"/>
      <c r="I103" s="100"/>
      <c r="J103" s="100"/>
      <c r="K103" s="100"/>
      <c r="L103" s="100"/>
      <c r="M103" s="100"/>
      <c r="N103" s="100"/>
      <c r="O103" s="100"/>
      <c r="P103" s="100"/>
      <c r="Q103" s="100"/>
    </row>
    <row r="104" spans="1:17" s="104" customFormat="1" ht="22.9" customHeight="1" x14ac:dyDescent="0.25">
      <c r="A104" s="182" t="s">
        <v>267</v>
      </c>
      <c r="B104" s="182"/>
      <c r="C104" s="182"/>
      <c r="D104" s="182"/>
      <c r="E104" s="182"/>
      <c r="F104" s="182"/>
      <c r="G104" s="182"/>
      <c r="H104" s="183">
        <v>832796.99</v>
      </c>
      <c r="I104" s="183"/>
      <c r="J104" s="183"/>
      <c r="K104" s="183"/>
      <c r="L104" s="106">
        <v>832796.99</v>
      </c>
      <c r="M104" s="183">
        <v>0</v>
      </c>
      <c r="N104" s="183"/>
      <c r="O104" s="183"/>
      <c r="P104" s="183"/>
      <c r="Q104" s="183"/>
    </row>
    <row r="105" spans="1:17" s="104" customFormat="1" ht="5.85" customHeight="1" x14ac:dyDescent="0.25">
      <c r="A105" s="100"/>
      <c r="B105" s="100"/>
      <c r="C105" s="100"/>
      <c r="D105" s="100"/>
      <c r="E105" s="100"/>
      <c r="F105" s="100"/>
      <c r="G105" s="100"/>
      <c r="H105" s="100"/>
      <c r="I105" s="100"/>
      <c r="J105" s="100"/>
      <c r="K105" s="100"/>
      <c r="L105" s="100"/>
      <c r="M105" s="100"/>
      <c r="N105" s="100"/>
      <c r="O105" s="100"/>
      <c r="P105" s="100"/>
      <c r="Q105" s="100"/>
    </row>
    <row r="106" spans="1:17" s="104" customFormat="1" ht="16.899999999999999" customHeight="1" x14ac:dyDescent="0.25">
      <c r="A106" s="178" t="s">
        <v>268</v>
      </c>
      <c r="B106" s="178"/>
      <c r="C106" s="178"/>
      <c r="D106" s="178"/>
      <c r="E106" s="178"/>
      <c r="F106" s="178"/>
      <c r="G106" s="178"/>
      <c r="H106" s="179">
        <v>301835.53000000003</v>
      </c>
      <c r="I106" s="179"/>
      <c r="J106" s="179"/>
      <c r="K106" s="179"/>
      <c r="L106" s="107">
        <v>253981.96</v>
      </c>
      <c r="M106" s="179">
        <v>47853.57</v>
      </c>
      <c r="N106" s="179"/>
      <c r="O106" s="179"/>
      <c r="P106" s="179"/>
      <c r="Q106" s="179"/>
    </row>
    <row r="107" spans="1:17" s="104" customFormat="1" ht="17.649999999999999" customHeight="1" x14ac:dyDescent="0.25">
      <c r="A107" s="180" t="s">
        <v>269</v>
      </c>
      <c r="B107" s="180"/>
      <c r="C107" s="180"/>
      <c r="D107" s="180"/>
      <c r="E107" s="180"/>
      <c r="F107" s="180"/>
      <c r="G107" s="180"/>
      <c r="H107" s="181">
        <v>530961.46</v>
      </c>
      <c r="I107" s="181"/>
      <c r="J107" s="181"/>
      <c r="K107" s="181"/>
      <c r="L107" s="108">
        <v>578815.03</v>
      </c>
      <c r="M107" s="181">
        <v>-47853.57</v>
      </c>
      <c r="N107" s="181"/>
      <c r="O107" s="181"/>
      <c r="P107" s="181"/>
      <c r="Q107" s="181"/>
    </row>
    <row r="108" spans="1:17" ht="73.5" customHeight="1" x14ac:dyDescent="0.25">
      <c r="A108" s="101"/>
      <c r="B108" s="101"/>
      <c r="C108" s="101"/>
      <c r="D108" s="101"/>
      <c r="E108" s="101"/>
      <c r="F108" s="101"/>
      <c r="G108" s="101"/>
      <c r="H108" s="101"/>
      <c r="I108" s="101"/>
      <c r="J108" s="101"/>
      <c r="K108" s="101"/>
      <c r="L108" s="101"/>
      <c r="M108" s="101"/>
      <c r="N108" s="101"/>
      <c r="O108" s="101"/>
      <c r="P108" s="101"/>
      <c r="Q108" s="101"/>
    </row>
    <row r="109" spans="1:17" ht="61.15" customHeight="1" x14ac:dyDescent="0.25"/>
    <row r="110" spans="1:17" ht="61.15" customHeight="1" x14ac:dyDescent="0.25"/>
    <row r="111" spans="1:17" ht="11.85" customHeight="1" x14ac:dyDescent="0.25">
      <c r="P111" s="177" t="s">
        <v>270</v>
      </c>
      <c r="Q111" s="177"/>
    </row>
  </sheetData>
  <mergeCells count="367">
    <mergeCell ref="P111:Q111"/>
    <mergeCell ref="A106:G106"/>
    <mergeCell ref="H106:K106"/>
    <mergeCell ref="M106:Q106"/>
    <mergeCell ref="A107:G107"/>
    <mergeCell ref="H107:K107"/>
    <mergeCell ref="M107:Q107"/>
    <mergeCell ref="A102:D102"/>
    <mergeCell ref="E102:G102"/>
    <mergeCell ref="H102:K102"/>
    <mergeCell ref="M102:Q102"/>
    <mergeCell ref="A104:G104"/>
    <mergeCell ref="H104:K104"/>
    <mergeCell ref="M104:Q104"/>
    <mergeCell ref="A100:C100"/>
    <mergeCell ref="D100:G100"/>
    <mergeCell ref="H100:K100"/>
    <mergeCell ref="M100:Q100"/>
    <mergeCell ref="A101:C101"/>
    <mergeCell ref="D101:G101"/>
    <mergeCell ref="H101:K101"/>
    <mergeCell ref="M101:Q101"/>
    <mergeCell ref="A98:C98"/>
    <mergeCell ref="D98:G98"/>
    <mergeCell ref="H98:K98"/>
    <mergeCell ref="M98:Q98"/>
    <mergeCell ref="A99:C99"/>
    <mergeCell ref="D99:G99"/>
    <mergeCell ref="H99:K99"/>
    <mergeCell ref="M99:Q99"/>
    <mergeCell ref="A96:D96"/>
    <mergeCell ref="E96:G96"/>
    <mergeCell ref="H96:K96"/>
    <mergeCell ref="M96:Q96"/>
    <mergeCell ref="A97:C97"/>
    <mergeCell ref="D97:G97"/>
    <mergeCell ref="H97:K97"/>
    <mergeCell ref="M97:Q97"/>
    <mergeCell ref="A94:C94"/>
    <mergeCell ref="D94:G94"/>
    <mergeCell ref="H94:K94"/>
    <mergeCell ref="M94:Q94"/>
    <mergeCell ref="A95:C95"/>
    <mergeCell ref="D95:G95"/>
    <mergeCell ref="H95:K95"/>
    <mergeCell ref="M95:Q95"/>
    <mergeCell ref="A92:C92"/>
    <mergeCell ref="D92:G92"/>
    <mergeCell ref="H92:K92"/>
    <mergeCell ref="M92:Q92"/>
    <mergeCell ref="A93:C93"/>
    <mergeCell ref="D93:G93"/>
    <mergeCell ref="H93:K93"/>
    <mergeCell ref="M93:Q93"/>
    <mergeCell ref="A90:C90"/>
    <mergeCell ref="D90:G90"/>
    <mergeCell ref="H90:K90"/>
    <mergeCell ref="M90:Q90"/>
    <mergeCell ref="A91:C91"/>
    <mergeCell ref="D91:G91"/>
    <mergeCell ref="H91:K91"/>
    <mergeCell ref="M91:Q91"/>
    <mergeCell ref="A88:C88"/>
    <mergeCell ref="D88:G88"/>
    <mergeCell ref="H88:K88"/>
    <mergeCell ref="M88:Q88"/>
    <mergeCell ref="A89:C89"/>
    <mergeCell ref="D89:G89"/>
    <mergeCell ref="H89:K89"/>
    <mergeCell ref="M89:Q89"/>
    <mergeCell ref="A86:C86"/>
    <mergeCell ref="D86:G86"/>
    <mergeCell ref="H86:K86"/>
    <mergeCell ref="M86:Q86"/>
    <mergeCell ref="A87:C87"/>
    <mergeCell ref="D87:G87"/>
    <mergeCell ref="H87:K87"/>
    <mergeCell ref="M87:Q87"/>
    <mergeCell ref="A84:C84"/>
    <mergeCell ref="D84:G84"/>
    <mergeCell ref="H84:K84"/>
    <mergeCell ref="M84:Q84"/>
    <mergeCell ref="A85:C85"/>
    <mergeCell ref="D85:G85"/>
    <mergeCell ref="H85:K85"/>
    <mergeCell ref="M85:Q85"/>
    <mergeCell ref="A82:C82"/>
    <mergeCell ref="D82:G82"/>
    <mergeCell ref="H82:K82"/>
    <mergeCell ref="M82:Q82"/>
    <mergeCell ref="A83:C83"/>
    <mergeCell ref="D83:G83"/>
    <mergeCell ref="H83:K83"/>
    <mergeCell ref="M83:Q83"/>
    <mergeCell ref="A80:C80"/>
    <mergeCell ref="D80:G80"/>
    <mergeCell ref="H80:K80"/>
    <mergeCell ref="M80:Q80"/>
    <mergeCell ref="A81:C81"/>
    <mergeCell ref="D81:G81"/>
    <mergeCell ref="H81:K81"/>
    <mergeCell ref="M81:Q81"/>
    <mergeCell ref="A78:C78"/>
    <mergeCell ref="D78:G78"/>
    <mergeCell ref="H78:K78"/>
    <mergeCell ref="M78:Q78"/>
    <mergeCell ref="A79:C79"/>
    <mergeCell ref="D79:G79"/>
    <mergeCell ref="H79:K79"/>
    <mergeCell ref="M79:Q79"/>
    <mergeCell ref="A76:C76"/>
    <mergeCell ref="D76:G76"/>
    <mergeCell ref="H76:K76"/>
    <mergeCell ref="M76:Q76"/>
    <mergeCell ref="A77:C77"/>
    <mergeCell ref="D77:G77"/>
    <mergeCell ref="H77:K77"/>
    <mergeCell ref="M77:Q77"/>
    <mergeCell ref="A74:D74"/>
    <mergeCell ref="E74:G74"/>
    <mergeCell ref="H74:K74"/>
    <mergeCell ref="M74:Q74"/>
    <mergeCell ref="A75:C75"/>
    <mergeCell ref="D75:G75"/>
    <mergeCell ref="H75:K75"/>
    <mergeCell ref="M75:Q75"/>
    <mergeCell ref="A72:C72"/>
    <mergeCell ref="D72:G72"/>
    <mergeCell ref="H72:K72"/>
    <mergeCell ref="M72:Q72"/>
    <mergeCell ref="A73:C73"/>
    <mergeCell ref="D73:G73"/>
    <mergeCell ref="H73:K73"/>
    <mergeCell ref="M73:Q73"/>
    <mergeCell ref="A69:C69"/>
    <mergeCell ref="D69:J69"/>
    <mergeCell ref="A70:C70"/>
    <mergeCell ref="D70:F70"/>
    <mergeCell ref="A71:E71"/>
    <mergeCell ref="F71:H71"/>
    <mergeCell ref="P63:Q63"/>
    <mergeCell ref="A64:G64"/>
    <mergeCell ref="J64:M64"/>
    <mergeCell ref="O64:Q64"/>
    <mergeCell ref="A67:Q67"/>
    <mergeCell ref="A68:Q68"/>
    <mergeCell ref="A60:C60"/>
    <mergeCell ref="D60:G60"/>
    <mergeCell ref="H60:K60"/>
    <mergeCell ref="M60:Q60"/>
    <mergeCell ref="A61:C61"/>
    <mergeCell ref="D61:G61"/>
    <mergeCell ref="H61:K61"/>
    <mergeCell ref="M61:Q61"/>
    <mergeCell ref="A58:C58"/>
    <mergeCell ref="D58:G58"/>
    <mergeCell ref="H58:K58"/>
    <mergeCell ref="M58:Q58"/>
    <mergeCell ref="A59:D59"/>
    <mergeCell ref="E59:G59"/>
    <mergeCell ref="H59:K59"/>
    <mergeCell ref="M59:Q59"/>
    <mergeCell ref="A56:C56"/>
    <mergeCell ref="D56:G56"/>
    <mergeCell ref="H56:K56"/>
    <mergeCell ref="M56:Q56"/>
    <mergeCell ref="A57:C57"/>
    <mergeCell ref="D57:G57"/>
    <mergeCell ref="H57:K57"/>
    <mergeCell ref="M57:Q57"/>
    <mergeCell ref="A54:C54"/>
    <mergeCell ref="D54:G54"/>
    <mergeCell ref="H54:K54"/>
    <mergeCell ref="M54:Q54"/>
    <mergeCell ref="A55:C55"/>
    <mergeCell ref="D55:G55"/>
    <mergeCell ref="H55:K55"/>
    <mergeCell ref="M55:Q55"/>
    <mergeCell ref="A52:C52"/>
    <mergeCell ref="D52:G52"/>
    <mergeCell ref="H52:K52"/>
    <mergeCell ref="M52:Q52"/>
    <mergeCell ref="A53:C53"/>
    <mergeCell ref="D53:G53"/>
    <mergeCell ref="H53:K53"/>
    <mergeCell ref="M53:Q53"/>
    <mergeCell ref="A50:C50"/>
    <mergeCell ref="D50:G50"/>
    <mergeCell ref="H50:K50"/>
    <mergeCell ref="M50:Q50"/>
    <mergeCell ref="A51:C51"/>
    <mergeCell ref="D51:G51"/>
    <mergeCell ref="H51:K51"/>
    <mergeCell ref="M51:Q51"/>
    <mergeCell ref="A48:C48"/>
    <mergeCell ref="D48:G48"/>
    <mergeCell ref="H48:K48"/>
    <mergeCell ref="M48:Q48"/>
    <mergeCell ref="A49:C49"/>
    <mergeCell ref="D49:G49"/>
    <mergeCell ref="H49:K49"/>
    <mergeCell ref="M49:Q49"/>
    <mergeCell ref="A46:C46"/>
    <mergeCell ref="D46:G46"/>
    <mergeCell ref="H46:K46"/>
    <mergeCell ref="M46:Q46"/>
    <mergeCell ref="A47:C47"/>
    <mergeCell ref="D47:G47"/>
    <mergeCell ref="H47:K47"/>
    <mergeCell ref="M47:Q47"/>
    <mergeCell ref="A44:C44"/>
    <mergeCell ref="D44:G44"/>
    <mergeCell ref="H44:K44"/>
    <mergeCell ref="M44:Q44"/>
    <mergeCell ref="A45:C45"/>
    <mergeCell ref="D45:G45"/>
    <mergeCell ref="H45:K45"/>
    <mergeCell ref="M45:Q45"/>
    <mergeCell ref="A42:C42"/>
    <mergeCell ref="D42:G42"/>
    <mergeCell ref="H42:K42"/>
    <mergeCell ref="M42:Q42"/>
    <mergeCell ref="A43:C43"/>
    <mergeCell ref="D43:G43"/>
    <mergeCell ref="H43:K43"/>
    <mergeCell ref="M43:Q43"/>
    <mergeCell ref="A40:C40"/>
    <mergeCell ref="D40:G40"/>
    <mergeCell ref="H40:K40"/>
    <mergeCell ref="M40:Q40"/>
    <mergeCell ref="A41:C41"/>
    <mergeCell ref="D41:G41"/>
    <mergeCell ref="H41:K41"/>
    <mergeCell ref="M41:Q41"/>
    <mergeCell ref="A38:C38"/>
    <mergeCell ref="D38:G38"/>
    <mergeCell ref="H38:K38"/>
    <mergeCell ref="M38:Q38"/>
    <mergeCell ref="A39:C39"/>
    <mergeCell ref="D39:G39"/>
    <mergeCell ref="H39:K39"/>
    <mergeCell ref="M39:Q39"/>
    <mergeCell ref="A36:C36"/>
    <mergeCell ref="D36:G36"/>
    <mergeCell ref="H36:K36"/>
    <mergeCell ref="M36:Q36"/>
    <mergeCell ref="A37:C37"/>
    <mergeCell ref="D37:G37"/>
    <mergeCell ref="H37:K37"/>
    <mergeCell ref="M37:Q37"/>
    <mergeCell ref="A34:C34"/>
    <mergeCell ref="D34:G34"/>
    <mergeCell ref="H34:K34"/>
    <mergeCell ref="M34:Q34"/>
    <mergeCell ref="A35:C35"/>
    <mergeCell ref="D35:G35"/>
    <mergeCell ref="H35:K35"/>
    <mergeCell ref="M35:Q35"/>
    <mergeCell ref="A32:C32"/>
    <mergeCell ref="D32:G32"/>
    <mergeCell ref="H32:K32"/>
    <mergeCell ref="M32:Q32"/>
    <mergeCell ref="A33:C33"/>
    <mergeCell ref="D33:G33"/>
    <mergeCell ref="H33:K33"/>
    <mergeCell ref="M33:Q33"/>
    <mergeCell ref="A30:D30"/>
    <mergeCell ref="E30:G30"/>
    <mergeCell ref="H30:K30"/>
    <mergeCell ref="M30:Q30"/>
    <mergeCell ref="A31:C31"/>
    <mergeCell ref="D31:G31"/>
    <mergeCell ref="H31:K31"/>
    <mergeCell ref="M31:Q31"/>
    <mergeCell ref="A28:C28"/>
    <mergeCell ref="D28:G28"/>
    <mergeCell ref="H28:K28"/>
    <mergeCell ref="M28:Q28"/>
    <mergeCell ref="A29:C29"/>
    <mergeCell ref="D29:G29"/>
    <mergeCell ref="H29:K29"/>
    <mergeCell ref="M29:Q29"/>
    <mergeCell ref="A26:C26"/>
    <mergeCell ref="D26:G26"/>
    <mergeCell ref="H26:K26"/>
    <mergeCell ref="M26:Q26"/>
    <mergeCell ref="A27:D27"/>
    <mergeCell ref="E27:G27"/>
    <mergeCell ref="H27:K27"/>
    <mergeCell ref="M27:Q27"/>
    <mergeCell ref="A24:C24"/>
    <mergeCell ref="D24:G24"/>
    <mergeCell ref="H24:K24"/>
    <mergeCell ref="M24:Q24"/>
    <mergeCell ref="A25:C25"/>
    <mergeCell ref="D25:G25"/>
    <mergeCell ref="H25:K25"/>
    <mergeCell ref="M25:Q25"/>
    <mergeCell ref="A22:C22"/>
    <mergeCell ref="D22:G22"/>
    <mergeCell ref="H22:K22"/>
    <mergeCell ref="M22:Q22"/>
    <mergeCell ref="A23:C23"/>
    <mergeCell ref="D23:G23"/>
    <mergeCell ref="H23:K23"/>
    <mergeCell ref="M23:Q23"/>
    <mergeCell ref="A20:C20"/>
    <mergeCell ref="D20:G20"/>
    <mergeCell ref="H20:K20"/>
    <mergeCell ref="M20:Q20"/>
    <mergeCell ref="A21:C21"/>
    <mergeCell ref="D21:G21"/>
    <mergeCell ref="H21:K21"/>
    <mergeCell ref="M21:Q21"/>
    <mergeCell ref="A18:C18"/>
    <mergeCell ref="D18:G18"/>
    <mergeCell ref="H18:K18"/>
    <mergeCell ref="M18:Q18"/>
    <mergeCell ref="A19:C19"/>
    <mergeCell ref="D19:G19"/>
    <mergeCell ref="H19:K19"/>
    <mergeCell ref="M19:Q19"/>
    <mergeCell ref="A16:C16"/>
    <mergeCell ref="D16:G16"/>
    <mergeCell ref="H16:K16"/>
    <mergeCell ref="M16:Q16"/>
    <mergeCell ref="A17:D17"/>
    <mergeCell ref="E17:G17"/>
    <mergeCell ref="H17:K17"/>
    <mergeCell ref="M17:Q17"/>
    <mergeCell ref="A14:C14"/>
    <mergeCell ref="D14:G14"/>
    <mergeCell ref="H14:K14"/>
    <mergeCell ref="M14:Q14"/>
    <mergeCell ref="A15:C15"/>
    <mergeCell ref="D15:G15"/>
    <mergeCell ref="H15:K15"/>
    <mergeCell ref="M15:Q15"/>
    <mergeCell ref="A12:C12"/>
    <mergeCell ref="D12:G12"/>
    <mergeCell ref="H12:K12"/>
    <mergeCell ref="M12:Q12"/>
    <mergeCell ref="A13:C13"/>
    <mergeCell ref="D13:G13"/>
    <mergeCell ref="H13:K13"/>
    <mergeCell ref="M13:Q13"/>
    <mergeCell ref="A11:C11"/>
    <mergeCell ref="D11:G11"/>
    <mergeCell ref="H11:K11"/>
    <mergeCell ref="M11:Q11"/>
    <mergeCell ref="A6:Q6"/>
    <mergeCell ref="A7:C7"/>
    <mergeCell ref="D7:J7"/>
    <mergeCell ref="A8:C8"/>
    <mergeCell ref="D8:F8"/>
    <mergeCell ref="A9:E9"/>
    <mergeCell ref="F9:H9"/>
    <mergeCell ref="A1:G1"/>
    <mergeCell ref="J1:M1"/>
    <mergeCell ref="O1:Q1"/>
    <mergeCell ref="B3:P3"/>
    <mergeCell ref="A4:Q4"/>
    <mergeCell ref="A5:Q5"/>
    <mergeCell ref="A10:C10"/>
    <mergeCell ref="D10:G10"/>
    <mergeCell ref="H10:K10"/>
    <mergeCell ref="M10:Q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Tableau d'emprunt</vt:lpstr>
      <vt:lpstr>Extrait cptes 31-12-18 av inven</vt:lpstr>
      <vt:lpstr>Tableau Immo au 31-12-2018</vt:lpstr>
      <vt:lpstr>bal clients agée au 31-12-18</vt:lpstr>
      <vt:lpstr>Balance 31-12-2017</vt:lpstr>
      <vt:lpstr>balance avant inventaire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MINIER</dc:creator>
  <cp:lastModifiedBy>domdidou</cp:lastModifiedBy>
  <cp:lastPrinted>2013-09-25T14:10:25Z</cp:lastPrinted>
  <dcterms:created xsi:type="dcterms:W3CDTF">1997-12-16T21:59:41Z</dcterms:created>
  <dcterms:modified xsi:type="dcterms:W3CDTF">2018-08-02T10:32:43Z</dcterms:modified>
</cp:coreProperties>
</file>